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ersson\Documents\COVID-19\Guides\Translation\Chinese\"/>
    </mc:Choice>
  </mc:AlternateContent>
  <bookViews>
    <workbookView xWindow="0" yWindow="450" windowWidth="19200" windowHeight="10350" tabRatio="668"/>
  </bookViews>
  <sheets>
    <sheet name="销售额 - 过去" sheetId="1" r:id="rId1"/>
    <sheet name="现金流量表" sheetId="5" r:id="rId2"/>
    <sheet name="销售额 - 未来" sheetId="4" r:id="rId3"/>
    <sheet name="现金流预测" sheetId="6" r:id="rId4"/>
    <sheet name="分析收入与支出" sheetId="10" r:id="rId5"/>
    <sheet name="关键数据" sheetId="7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" l="1"/>
  <c r="AV20" i="4" l="1"/>
  <c r="AR20" i="4"/>
  <c r="AN20" i="4"/>
  <c r="AJ20" i="4"/>
  <c r="AF20" i="4"/>
  <c r="AB20" i="4"/>
  <c r="AX19" i="4"/>
  <c r="AT19" i="4"/>
  <c r="AP19" i="4"/>
  <c r="AL19" i="4"/>
  <c r="AH19" i="4"/>
  <c r="AD19" i="4"/>
  <c r="AX18" i="4"/>
  <c r="AT18" i="4"/>
  <c r="AP18" i="4"/>
  <c r="AL18" i="4"/>
  <c r="AH18" i="4"/>
  <c r="AD18" i="4"/>
  <c r="AX17" i="4"/>
  <c r="AT17" i="4"/>
  <c r="AP17" i="4"/>
  <c r="AL17" i="4"/>
  <c r="AH17" i="4"/>
  <c r="AD17" i="4"/>
  <c r="AX16" i="4"/>
  <c r="AT16" i="4"/>
  <c r="AP16" i="4"/>
  <c r="AL16" i="4"/>
  <c r="AH16" i="4"/>
  <c r="AD16" i="4"/>
  <c r="AX15" i="4"/>
  <c r="AT15" i="4"/>
  <c r="AP15" i="4"/>
  <c r="AL15" i="4"/>
  <c r="AH15" i="4"/>
  <c r="AD15" i="4"/>
  <c r="AV11" i="4"/>
  <c r="AR11" i="4"/>
  <c r="AN11" i="4"/>
  <c r="AJ11" i="4"/>
  <c r="AF11" i="4"/>
  <c r="AB11" i="4"/>
  <c r="AX10" i="4"/>
  <c r="AT10" i="4"/>
  <c r="AP10" i="4"/>
  <c r="AL10" i="4"/>
  <c r="AH10" i="4"/>
  <c r="AD10" i="4"/>
  <c r="AX9" i="4"/>
  <c r="AT9" i="4"/>
  <c r="AP9" i="4"/>
  <c r="AL9" i="4"/>
  <c r="AH9" i="4"/>
  <c r="AD9" i="4"/>
  <c r="AX8" i="4"/>
  <c r="AT8" i="4"/>
  <c r="AP8" i="4"/>
  <c r="AL8" i="4"/>
  <c r="AH8" i="4"/>
  <c r="AD8" i="4"/>
  <c r="AX7" i="4"/>
  <c r="AT7" i="4"/>
  <c r="AP7" i="4"/>
  <c r="AL7" i="4"/>
  <c r="AH7" i="4"/>
  <c r="AD7" i="4"/>
  <c r="AX6" i="4"/>
  <c r="AT6" i="4"/>
  <c r="AP6" i="4"/>
  <c r="AL6" i="4"/>
  <c r="AH6" i="4"/>
  <c r="AD6" i="4"/>
  <c r="AV20" i="1"/>
  <c r="AX19" i="1"/>
  <c r="AX18" i="1"/>
  <c r="AX17" i="1"/>
  <c r="AX16" i="1"/>
  <c r="AX15" i="1"/>
  <c r="AV11" i="1"/>
  <c r="AX10" i="1"/>
  <c r="AX9" i="1"/>
  <c r="AX8" i="1"/>
  <c r="AX7" i="1"/>
  <c r="AX6" i="1"/>
  <c r="AR20" i="1"/>
  <c r="AT19" i="1"/>
  <c r="AT18" i="1"/>
  <c r="AT17" i="1"/>
  <c r="AT16" i="1"/>
  <c r="AT15" i="1"/>
  <c r="AR11" i="1"/>
  <c r="AT10" i="1"/>
  <c r="AT9" i="1"/>
  <c r="AT8" i="1"/>
  <c r="AT7" i="1"/>
  <c r="AT6" i="1"/>
  <c r="AN20" i="1"/>
  <c r="AP19" i="1"/>
  <c r="AP18" i="1"/>
  <c r="AP17" i="1"/>
  <c r="AP16" i="1"/>
  <c r="AP15" i="1"/>
  <c r="AN11" i="1"/>
  <c r="AP10" i="1"/>
  <c r="AP9" i="1"/>
  <c r="AP8" i="1"/>
  <c r="AP7" i="1"/>
  <c r="AP6" i="1"/>
  <c r="AJ20" i="1"/>
  <c r="AL19" i="1"/>
  <c r="AL18" i="1"/>
  <c r="AL17" i="1"/>
  <c r="AL16" i="1"/>
  <c r="AL15" i="1"/>
  <c r="AJ11" i="1"/>
  <c r="AL10" i="1"/>
  <c r="AL9" i="1"/>
  <c r="AL8" i="1"/>
  <c r="AL7" i="1"/>
  <c r="AL6" i="1"/>
  <c r="AF20" i="1"/>
  <c r="AH19" i="1"/>
  <c r="AH18" i="1"/>
  <c r="AH17" i="1"/>
  <c r="AH16" i="1"/>
  <c r="AH15" i="1"/>
  <c r="AF11" i="1"/>
  <c r="AH10" i="1"/>
  <c r="AH9" i="1"/>
  <c r="AH8" i="1"/>
  <c r="AH7" i="1"/>
  <c r="AH6" i="1"/>
  <c r="AB20" i="1"/>
  <c r="AD19" i="1"/>
  <c r="AD18" i="1"/>
  <c r="AD17" i="1"/>
  <c r="AD16" i="1"/>
  <c r="AD15" i="1"/>
  <c r="AB11" i="1"/>
  <c r="AD10" i="1"/>
  <c r="AD9" i="1"/>
  <c r="AD8" i="1"/>
  <c r="AD7" i="1"/>
  <c r="AD6" i="1"/>
  <c r="B38" i="6"/>
  <c r="B50" i="6"/>
  <c r="B59" i="6"/>
  <c r="C81" i="6"/>
  <c r="D81" i="6"/>
  <c r="E81" i="6"/>
  <c r="F81" i="6"/>
  <c r="G81" i="6"/>
  <c r="H81" i="6"/>
  <c r="I81" i="6"/>
  <c r="J81" i="6"/>
  <c r="K81" i="6"/>
  <c r="L81" i="6"/>
  <c r="M81" i="6"/>
  <c r="B81" i="6"/>
  <c r="B90" i="6"/>
  <c r="B100" i="6"/>
  <c r="B109" i="6"/>
  <c r="C121" i="6"/>
  <c r="D46" i="10" s="1"/>
  <c r="D121" i="6"/>
  <c r="F46" i="10" s="1"/>
  <c r="E121" i="6"/>
  <c r="H46" i="10" s="1"/>
  <c r="F121" i="6"/>
  <c r="J46" i="10" s="1"/>
  <c r="G121" i="6"/>
  <c r="L46" i="10" s="1"/>
  <c r="H121" i="6"/>
  <c r="N46" i="10" s="1"/>
  <c r="I121" i="6"/>
  <c r="P46" i="10" s="1"/>
  <c r="J121" i="6"/>
  <c r="R46" i="10" s="1"/>
  <c r="K121" i="6"/>
  <c r="T46" i="10" s="1"/>
  <c r="L121" i="6"/>
  <c r="V46" i="10" s="1"/>
  <c r="M121" i="6"/>
  <c r="X46" i="10" s="1"/>
  <c r="B121" i="6"/>
  <c r="C81" i="5"/>
  <c r="D81" i="5"/>
  <c r="E81" i="5"/>
  <c r="F81" i="5"/>
  <c r="G81" i="5"/>
  <c r="H81" i="5"/>
  <c r="I81" i="5"/>
  <c r="J81" i="5"/>
  <c r="K81" i="5"/>
  <c r="L81" i="5"/>
  <c r="M81" i="5"/>
  <c r="B38" i="5"/>
  <c r="B50" i="5"/>
  <c r="B59" i="5"/>
  <c r="B81" i="5"/>
  <c r="B90" i="5"/>
  <c r="B100" i="5"/>
  <c r="B109" i="5"/>
  <c r="B39" i="10" l="1"/>
  <c r="B124" i="6"/>
  <c r="AD20" i="4"/>
  <c r="H11" i="6" s="1"/>
  <c r="N34" i="10" s="1"/>
  <c r="AP20" i="4"/>
  <c r="K11" i="6" s="1"/>
  <c r="T34" i="10" s="1"/>
  <c r="AH20" i="4"/>
  <c r="I11" i="6" s="1"/>
  <c r="P34" i="10" s="1"/>
  <c r="AP11" i="4"/>
  <c r="K10" i="6" s="1"/>
  <c r="T33" i="10" s="1"/>
  <c r="AL20" i="4"/>
  <c r="J11" i="6" s="1"/>
  <c r="R34" i="10" s="1"/>
  <c r="AT20" i="4"/>
  <c r="L11" i="6" s="1"/>
  <c r="V34" i="10" s="1"/>
  <c r="AX20" i="4"/>
  <c r="M11" i="6" s="1"/>
  <c r="X34" i="10" s="1"/>
  <c r="AL11" i="4"/>
  <c r="J10" i="6" s="1"/>
  <c r="R33" i="10" s="1"/>
  <c r="AX11" i="4"/>
  <c r="M10" i="6" s="1"/>
  <c r="X33" i="10" s="1"/>
  <c r="AH11" i="4"/>
  <c r="I10" i="6" s="1"/>
  <c r="P33" i="10" s="1"/>
  <c r="B112" i="5"/>
  <c r="AT11" i="4"/>
  <c r="L10" i="6" s="1"/>
  <c r="V33" i="10" s="1"/>
  <c r="AD11" i="4"/>
  <c r="H10" i="6" s="1"/>
  <c r="AL11" i="1"/>
  <c r="J10" i="5" s="1"/>
  <c r="AH11" i="1"/>
  <c r="I10" i="5" s="1"/>
  <c r="AD11" i="1"/>
  <c r="H10" i="5" s="1"/>
  <c r="AL20" i="1"/>
  <c r="J11" i="5" s="1"/>
  <c r="AP20" i="1"/>
  <c r="K11" i="5" s="1"/>
  <c r="AT20" i="1"/>
  <c r="L11" i="5" s="1"/>
  <c r="AX20" i="1"/>
  <c r="M11" i="5" s="1"/>
  <c r="AP11" i="1"/>
  <c r="K10" i="5" s="1"/>
  <c r="AT11" i="1"/>
  <c r="L10" i="5" s="1"/>
  <c r="AX11" i="1"/>
  <c r="M10" i="5" s="1"/>
  <c r="AD20" i="1"/>
  <c r="AH20" i="1"/>
  <c r="E109" i="6"/>
  <c r="AX23" i="4" l="1"/>
  <c r="AX24" i="4" s="1"/>
  <c r="AL23" i="4"/>
  <c r="AL24" i="4" s="1"/>
  <c r="AP23" i="4"/>
  <c r="AP25" i="4" s="1"/>
  <c r="AD23" i="4"/>
  <c r="AD24" i="4" s="1"/>
  <c r="AH23" i="4"/>
  <c r="AH24" i="4" s="1"/>
  <c r="AT23" i="4"/>
  <c r="AD23" i="1"/>
  <c r="AD25" i="1" s="1"/>
  <c r="H11" i="5"/>
  <c r="N8" i="10" s="1"/>
  <c r="AH23" i="1"/>
  <c r="AH24" i="1" s="1"/>
  <c r="I11" i="5"/>
  <c r="I12" i="5" s="1"/>
  <c r="C14" i="7" s="1"/>
  <c r="AX23" i="1"/>
  <c r="AX24" i="1" s="1"/>
  <c r="AL23" i="1"/>
  <c r="AL24" i="1" s="1"/>
  <c r="AT23" i="1"/>
  <c r="AT25" i="1" s="1"/>
  <c r="AP23" i="1"/>
  <c r="AP24" i="1" s="1"/>
  <c r="B46" i="10"/>
  <c r="H45" i="10"/>
  <c r="B14" i="10"/>
  <c r="N33" i="10"/>
  <c r="M109" i="6"/>
  <c r="X45" i="10" s="1"/>
  <c r="L109" i="6"/>
  <c r="V45" i="10" s="1"/>
  <c r="K109" i="6"/>
  <c r="T45" i="10" s="1"/>
  <c r="J109" i="6"/>
  <c r="R45" i="10" s="1"/>
  <c r="I109" i="6"/>
  <c r="P45" i="10" s="1"/>
  <c r="H109" i="6"/>
  <c r="N45" i="10" s="1"/>
  <c r="G109" i="6"/>
  <c r="L45" i="10" s="1"/>
  <c r="F109" i="6"/>
  <c r="J45" i="10" s="1"/>
  <c r="D109" i="6"/>
  <c r="F45" i="10" s="1"/>
  <c r="C109" i="6"/>
  <c r="D45" i="10" s="1"/>
  <c r="B45" i="10"/>
  <c r="M100" i="6"/>
  <c r="X44" i="10" s="1"/>
  <c r="L100" i="6"/>
  <c r="V44" i="10" s="1"/>
  <c r="K100" i="6"/>
  <c r="T44" i="10" s="1"/>
  <c r="J100" i="6"/>
  <c r="R44" i="10" s="1"/>
  <c r="I100" i="6"/>
  <c r="P44" i="10" s="1"/>
  <c r="H100" i="6"/>
  <c r="N44" i="10" s="1"/>
  <c r="G100" i="6"/>
  <c r="L44" i="10" s="1"/>
  <c r="F100" i="6"/>
  <c r="J44" i="10" s="1"/>
  <c r="E100" i="6"/>
  <c r="H44" i="10" s="1"/>
  <c r="D100" i="6"/>
  <c r="F44" i="10" s="1"/>
  <c r="C100" i="6"/>
  <c r="D44" i="10" s="1"/>
  <c r="B44" i="10"/>
  <c r="M90" i="6"/>
  <c r="X43" i="10" s="1"/>
  <c r="L90" i="6"/>
  <c r="V43" i="10" s="1"/>
  <c r="K90" i="6"/>
  <c r="T43" i="10" s="1"/>
  <c r="J90" i="6"/>
  <c r="R43" i="10" s="1"/>
  <c r="I90" i="6"/>
  <c r="P43" i="10" s="1"/>
  <c r="H90" i="6"/>
  <c r="N43" i="10" s="1"/>
  <c r="G90" i="6"/>
  <c r="L43" i="10" s="1"/>
  <c r="F90" i="6"/>
  <c r="J43" i="10" s="1"/>
  <c r="E90" i="6"/>
  <c r="H43" i="10" s="1"/>
  <c r="D90" i="6"/>
  <c r="F43" i="10" s="1"/>
  <c r="C90" i="6"/>
  <c r="D43" i="10" s="1"/>
  <c r="B43" i="10"/>
  <c r="X42" i="10"/>
  <c r="R42" i="10"/>
  <c r="B42" i="10"/>
  <c r="M59" i="6"/>
  <c r="X41" i="10" s="1"/>
  <c r="L59" i="6"/>
  <c r="V41" i="10" s="1"/>
  <c r="K59" i="6"/>
  <c r="T41" i="10" s="1"/>
  <c r="J59" i="6"/>
  <c r="R41" i="10" s="1"/>
  <c r="I59" i="6"/>
  <c r="P41" i="10" s="1"/>
  <c r="H59" i="6"/>
  <c r="N41" i="10" s="1"/>
  <c r="G59" i="6"/>
  <c r="L41" i="10" s="1"/>
  <c r="F59" i="6"/>
  <c r="J41" i="10" s="1"/>
  <c r="E59" i="6"/>
  <c r="H41" i="10" s="1"/>
  <c r="D59" i="6"/>
  <c r="F41" i="10" s="1"/>
  <c r="C59" i="6"/>
  <c r="D41" i="10" s="1"/>
  <c r="B41" i="10"/>
  <c r="M50" i="6"/>
  <c r="X40" i="10" s="1"/>
  <c r="X52" i="10" s="1"/>
  <c r="L50" i="6"/>
  <c r="V40" i="10" s="1"/>
  <c r="V52" i="10" s="1"/>
  <c r="K50" i="6"/>
  <c r="T40" i="10" s="1"/>
  <c r="T52" i="10" s="1"/>
  <c r="J50" i="6"/>
  <c r="R40" i="10" s="1"/>
  <c r="R52" i="10" s="1"/>
  <c r="I50" i="6"/>
  <c r="P40" i="10" s="1"/>
  <c r="P52" i="10" s="1"/>
  <c r="H50" i="6"/>
  <c r="N40" i="10" s="1"/>
  <c r="N52" i="10" s="1"/>
  <c r="G50" i="6"/>
  <c r="L40" i="10" s="1"/>
  <c r="F50" i="6"/>
  <c r="J40" i="10" s="1"/>
  <c r="E50" i="6"/>
  <c r="H40" i="10" s="1"/>
  <c r="D50" i="6"/>
  <c r="F40" i="10" s="1"/>
  <c r="C50" i="6"/>
  <c r="D40" i="10" s="1"/>
  <c r="B40" i="10"/>
  <c r="M38" i="6"/>
  <c r="L38" i="6"/>
  <c r="K38" i="6"/>
  <c r="J38" i="6"/>
  <c r="I38" i="6"/>
  <c r="H38" i="6"/>
  <c r="G38" i="6"/>
  <c r="F38" i="6"/>
  <c r="E38" i="6"/>
  <c r="D38" i="6"/>
  <c r="C38" i="6"/>
  <c r="M22" i="6"/>
  <c r="X35" i="10" s="1"/>
  <c r="L22" i="6"/>
  <c r="V35" i="10" s="1"/>
  <c r="K22" i="6"/>
  <c r="T35" i="10" s="1"/>
  <c r="J22" i="6"/>
  <c r="R35" i="10" s="1"/>
  <c r="I22" i="6"/>
  <c r="P35" i="10" s="1"/>
  <c r="H22" i="6"/>
  <c r="N35" i="10" s="1"/>
  <c r="G22" i="6"/>
  <c r="L35" i="10" s="1"/>
  <c r="F22" i="6"/>
  <c r="J35" i="10" s="1"/>
  <c r="E22" i="6"/>
  <c r="H35" i="10" s="1"/>
  <c r="D22" i="6"/>
  <c r="F35" i="10" s="1"/>
  <c r="C22" i="6"/>
  <c r="D35" i="10" s="1"/>
  <c r="B22" i="6"/>
  <c r="B35" i="10" s="1"/>
  <c r="M12" i="6"/>
  <c r="C31" i="7" s="1"/>
  <c r="L12" i="6"/>
  <c r="K12" i="6"/>
  <c r="J12" i="6"/>
  <c r="I12" i="6"/>
  <c r="C28" i="7" s="1"/>
  <c r="H12" i="6"/>
  <c r="C109" i="5"/>
  <c r="D19" i="10" s="1"/>
  <c r="D109" i="5"/>
  <c r="F19" i="10" s="1"/>
  <c r="E109" i="5"/>
  <c r="H19" i="10" s="1"/>
  <c r="F109" i="5"/>
  <c r="J19" i="10" s="1"/>
  <c r="G109" i="5"/>
  <c r="L19" i="10" s="1"/>
  <c r="H109" i="5"/>
  <c r="N19" i="10" s="1"/>
  <c r="I109" i="5"/>
  <c r="P19" i="10" s="1"/>
  <c r="J109" i="5"/>
  <c r="R19" i="10" s="1"/>
  <c r="K109" i="5"/>
  <c r="T19" i="10" s="1"/>
  <c r="L109" i="5"/>
  <c r="V19" i="10" s="1"/>
  <c r="M109" i="5"/>
  <c r="X19" i="10" s="1"/>
  <c r="B19" i="10"/>
  <c r="C90" i="5"/>
  <c r="D17" i="10" s="1"/>
  <c r="D90" i="5"/>
  <c r="F17" i="10" s="1"/>
  <c r="E90" i="5"/>
  <c r="H17" i="10" s="1"/>
  <c r="F90" i="5"/>
  <c r="J17" i="10" s="1"/>
  <c r="G90" i="5"/>
  <c r="L17" i="10" s="1"/>
  <c r="H90" i="5"/>
  <c r="N17" i="10" s="1"/>
  <c r="I90" i="5"/>
  <c r="P17" i="10" s="1"/>
  <c r="J90" i="5"/>
  <c r="R17" i="10" s="1"/>
  <c r="K90" i="5"/>
  <c r="T17" i="10" s="1"/>
  <c r="L90" i="5"/>
  <c r="V17" i="10" s="1"/>
  <c r="M90" i="5"/>
  <c r="X17" i="10" s="1"/>
  <c r="C100" i="5"/>
  <c r="D18" i="10" s="1"/>
  <c r="D100" i="5"/>
  <c r="F18" i="10" s="1"/>
  <c r="E100" i="5"/>
  <c r="H18" i="10" s="1"/>
  <c r="F100" i="5"/>
  <c r="J18" i="10" s="1"/>
  <c r="G100" i="5"/>
  <c r="L18" i="10" s="1"/>
  <c r="H100" i="5"/>
  <c r="N18" i="10" s="1"/>
  <c r="I100" i="5"/>
  <c r="P18" i="10" s="1"/>
  <c r="J100" i="5"/>
  <c r="R18" i="10" s="1"/>
  <c r="K100" i="5"/>
  <c r="T18" i="10" s="1"/>
  <c r="L100" i="5"/>
  <c r="V18" i="10" s="1"/>
  <c r="M100" i="5"/>
  <c r="X18" i="10" s="1"/>
  <c r="B18" i="10"/>
  <c r="X16" i="10"/>
  <c r="V16" i="10"/>
  <c r="T16" i="10"/>
  <c r="R16" i="10"/>
  <c r="P16" i="10"/>
  <c r="N16" i="10"/>
  <c r="L16" i="10"/>
  <c r="J16" i="10"/>
  <c r="H16" i="10"/>
  <c r="F16" i="10"/>
  <c r="D16" i="10"/>
  <c r="B16" i="10"/>
  <c r="C59" i="5"/>
  <c r="D15" i="10" s="1"/>
  <c r="D59" i="5"/>
  <c r="F15" i="10" s="1"/>
  <c r="E59" i="5"/>
  <c r="H15" i="10" s="1"/>
  <c r="F59" i="5"/>
  <c r="J15" i="10" s="1"/>
  <c r="G59" i="5"/>
  <c r="L15" i="10" s="1"/>
  <c r="H59" i="5"/>
  <c r="N15" i="10" s="1"/>
  <c r="I59" i="5"/>
  <c r="P15" i="10" s="1"/>
  <c r="J59" i="5"/>
  <c r="R15" i="10" s="1"/>
  <c r="K59" i="5"/>
  <c r="T15" i="10" s="1"/>
  <c r="L59" i="5"/>
  <c r="V15" i="10" s="1"/>
  <c r="M59" i="5"/>
  <c r="X15" i="10" s="1"/>
  <c r="B15" i="10"/>
  <c r="C50" i="5"/>
  <c r="D14" i="10" s="1"/>
  <c r="D50" i="5"/>
  <c r="F14" i="10" s="1"/>
  <c r="E50" i="5"/>
  <c r="H14" i="10" s="1"/>
  <c r="F50" i="5"/>
  <c r="J14" i="10" s="1"/>
  <c r="G50" i="5"/>
  <c r="L14" i="10" s="1"/>
  <c r="H50" i="5"/>
  <c r="N14" i="10" s="1"/>
  <c r="I50" i="5"/>
  <c r="P14" i="10" s="1"/>
  <c r="J50" i="5"/>
  <c r="R14" i="10" s="1"/>
  <c r="K50" i="5"/>
  <c r="T14" i="10" s="1"/>
  <c r="L50" i="5"/>
  <c r="V14" i="10" s="1"/>
  <c r="M50" i="5"/>
  <c r="X14" i="10" s="1"/>
  <c r="C38" i="5"/>
  <c r="D38" i="5"/>
  <c r="E38" i="5"/>
  <c r="F38" i="5"/>
  <c r="G38" i="5"/>
  <c r="H38" i="5"/>
  <c r="I38" i="5"/>
  <c r="J38" i="5"/>
  <c r="K38" i="5"/>
  <c r="L38" i="5"/>
  <c r="M38" i="5"/>
  <c r="C22" i="5"/>
  <c r="D9" i="10" s="1"/>
  <c r="D22" i="5"/>
  <c r="F9" i="10" s="1"/>
  <c r="E22" i="5"/>
  <c r="H9" i="10" s="1"/>
  <c r="F22" i="5"/>
  <c r="J9" i="10" s="1"/>
  <c r="G22" i="5"/>
  <c r="L9" i="10" s="1"/>
  <c r="H22" i="5"/>
  <c r="N9" i="10" s="1"/>
  <c r="I22" i="5"/>
  <c r="P9" i="10" s="1"/>
  <c r="J22" i="5"/>
  <c r="R9" i="10" s="1"/>
  <c r="K22" i="5"/>
  <c r="T9" i="10" s="1"/>
  <c r="L22" i="5"/>
  <c r="V9" i="10" s="1"/>
  <c r="M22" i="5"/>
  <c r="X9" i="10" s="1"/>
  <c r="B22" i="5"/>
  <c r="B9" i="10" s="1"/>
  <c r="J12" i="5"/>
  <c r="C15" i="7" s="1"/>
  <c r="K12" i="5"/>
  <c r="L12" i="5"/>
  <c r="C16" i="7" s="1"/>
  <c r="M12" i="5"/>
  <c r="C17" i="7" s="1"/>
  <c r="R8" i="10"/>
  <c r="T8" i="10"/>
  <c r="V8" i="10"/>
  <c r="X8" i="10"/>
  <c r="N7" i="10"/>
  <c r="P7" i="10"/>
  <c r="R7" i="10"/>
  <c r="T7" i="10"/>
  <c r="V7" i="10"/>
  <c r="X7" i="10"/>
  <c r="N20" i="10" l="1"/>
  <c r="N25" i="10"/>
  <c r="B47" i="10"/>
  <c r="D124" i="6"/>
  <c r="H24" i="6"/>
  <c r="C27" i="7"/>
  <c r="J24" i="6"/>
  <c r="C29" i="7"/>
  <c r="L24" i="6"/>
  <c r="C30" i="7"/>
  <c r="AH25" i="4"/>
  <c r="AX25" i="4"/>
  <c r="I124" i="6"/>
  <c r="E124" i="6"/>
  <c r="M124" i="6"/>
  <c r="H124" i="6"/>
  <c r="L124" i="6"/>
  <c r="L126" i="6" s="1"/>
  <c r="C124" i="6"/>
  <c r="F124" i="6"/>
  <c r="J124" i="6"/>
  <c r="G124" i="6"/>
  <c r="K124" i="6"/>
  <c r="F20" i="10"/>
  <c r="V25" i="10"/>
  <c r="T25" i="10"/>
  <c r="T20" i="10"/>
  <c r="L20" i="10"/>
  <c r="D20" i="10"/>
  <c r="V20" i="10"/>
  <c r="R25" i="10"/>
  <c r="X25" i="10"/>
  <c r="R20" i="10"/>
  <c r="J20" i="10"/>
  <c r="X20" i="10"/>
  <c r="P20" i="10"/>
  <c r="H20" i="10"/>
  <c r="X47" i="10"/>
  <c r="R47" i="10"/>
  <c r="B48" i="10"/>
  <c r="AL25" i="4"/>
  <c r="AD25" i="4"/>
  <c r="AP24" i="4"/>
  <c r="AT24" i="4"/>
  <c r="AT25" i="4"/>
  <c r="P8" i="10"/>
  <c r="P25" i="10" s="1"/>
  <c r="AX25" i="1"/>
  <c r="H12" i="5"/>
  <c r="AD24" i="1"/>
  <c r="AH25" i="1"/>
  <c r="K24" i="5"/>
  <c r="X39" i="10"/>
  <c r="V39" i="10"/>
  <c r="V51" i="10" s="1"/>
  <c r="T39" i="10"/>
  <c r="T51" i="10" s="1"/>
  <c r="R39" i="10"/>
  <c r="R51" i="10" s="1"/>
  <c r="P39" i="10"/>
  <c r="P51" i="10" s="1"/>
  <c r="N39" i="10"/>
  <c r="N51" i="10" s="1"/>
  <c r="L39" i="10"/>
  <c r="J39" i="10"/>
  <c r="H39" i="10"/>
  <c r="F39" i="10"/>
  <c r="D39" i="10"/>
  <c r="M24" i="6"/>
  <c r="M126" i="6" s="1"/>
  <c r="I24" i="6"/>
  <c r="X13" i="10"/>
  <c r="M112" i="5"/>
  <c r="V13" i="10"/>
  <c r="L112" i="5"/>
  <c r="T13" i="10"/>
  <c r="T24" i="10" s="1"/>
  <c r="K112" i="5"/>
  <c r="R13" i="10"/>
  <c r="R24" i="10" s="1"/>
  <c r="J112" i="5"/>
  <c r="P13" i="10"/>
  <c r="P24" i="10" s="1"/>
  <c r="I112" i="5"/>
  <c r="N13" i="10"/>
  <c r="H112" i="5"/>
  <c r="L13" i="10"/>
  <c r="G112" i="5"/>
  <c r="J13" i="10"/>
  <c r="F112" i="5"/>
  <c r="H13" i="10"/>
  <c r="E112" i="5"/>
  <c r="F13" i="10"/>
  <c r="D112" i="5"/>
  <c r="D13" i="10"/>
  <c r="C112" i="5"/>
  <c r="B42" i="7" s="1"/>
  <c r="L24" i="5"/>
  <c r="J24" i="5"/>
  <c r="M24" i="5"/>
  <c r="I24" i="5"/>
  <c r="AT24" i="1"/>
  <c r="AP25" i="1"/>
  <c r="AL25" i="1"/>
  <c r="K24" i="6"/>
  <c r="H42" i="10"/>
  <c r="H47" i="10" s="1"/>
  <c r="L42" i="10"/>
  <c r="L47" i="10" s="1"/>
  <c r="V42" i="10"/>
  <c r="V47" i="10" s="1"/>
  <c r="P42" i="10"/>
  <c r="P47" i="10" s="1"/>
  <c r="T42" i="10"/>
  <c r="T47" i="10" s="1"/>
  <c r="F42" i="10"/>
  <c r="F47" i="10" s="1"/>
  <c r="N42" i="10"/>
  <c r="N47" i="10" s="1"/>
  <c r="D42" i="10"/>
  <c r="D47" i="10" s="1"/>
  <c r="J42" i="10"/>
  <c r="J47" i="10" s="1"/>
  <c r="P36" i="10"/>
  <c r="Q34" i="10" s="1"/>
  <c r="X36" i="10"/>
  <c r="Y34" i="10" s="1"/>
  <c r="B13" i="10"/>
  <c r="N36" i="10"/>
  <c r="O33" i="10" s="1"/>
  <c r="V36" i="10"/>
  <c r="R36" i="10"/>
  <c r="S35" i="10" s="1"/>
  <c r="X10" i="10"/>
  <c r="R10" i="10"/>
  <c r="T36" i="10"/>
  <c r="U34" i="10" s="1"/>
  <c r="V10" i="10"/>
  <c r="N10" i="10"/>
  <c r="N26" i="10" s="1"/>
  <c r="T10" i="10"/>
  <c r="C12" i="7" l="1"/>
  <c r="C13" i="7"/>
  <c r="R26" i="10"/>
  <c r="V26" i="10"/>
  <c r="C26" i="7"/>
  <c r="X26" i="10"/>
  <c r="T26" i="10"/>
  <c r="J126" i="6"/>
  <c r="H126" i="6"/>
  <c r="E42" i="7"/>
  <c r="F42" i="7" s="1"/>
  <c r="I126" i="6"/>
  <c r="K126" i="6"/>
  <c r="X48" i="10"/>
  <c r="Y42" i="10" s="1"/>
  <c r="X51" i="10"/>
  <c r="T53" i="10"/>
  <c r="R53" i="10"/>
  <c r="P53" i="10"/>
  <c r="N53" i="10"/>
  <c r="V53" i="10"/>
  <c r="X53" i="10"/>
  <c r="L114" i="5"/>
  <c r="I114" i="5"/>
  <c r="J114" i="5"/>
  <c r="D21" i="10"/>
  <c r="E18" i="10" s="1"/>
  <c r="H21" i="10"/>
  <c r="I14" i="10" s="1"/>
  <c r="L21" i="10"/>
  <c r="M17" i="10" s="1"/>
  <c r="X21" i="10"/>
  <c r="X27" i="10" s="1"/>
  <c r="X24" i="10"/>
  <c r="W7" i="10"/>
  <c r="M114" i="5"/>
  <c r="K114" i="5"/>
  <c r="Y8" i="10"/>
  <c r="J21" i="10"/>
  <c r="K16" i="10" s="1"/>
  <c r="N21" i="10"/>
  <c r="N27" i="10" s="1"/>
  <c r="N24" i="10"/>
  <c r="V21" i="10"/>
  <c r="V27" i="10" s="1"/>
  <c r="V24" i="10"/>
  <c r="P48" i="10"/>
  <c r="Q44" i="10" s="1"/>
  <c r="F21" i="10"/>
  <c r="G17" i="10" s="1"/>
  <c r="V48" i="10"/>
  <c r="V54" i="10" s="1"/>
  <c r="T21" i="10"/>
  <c r="T27" i="10" s="1"/>
  <c r="Z47" i="10"/>
  <c r="F48" i="10"/>
  <c r="H48" i="10"/>
  <c r="N48" i="10"/>
  <c r="O41" i="10" s="1"/>
  <c r="J48" i="10"/>
  <c r="R48" i="10"/>
  <c r="P10" i="10"/>
  <c r="Q8" i="10" s="1"/>
  <c r="D48" i="10"/>
  <c r="L48" i="10"/>
  <c r="T48" i="10"/>
  <c r="U39" i="10" s="1"/>
  <c r="P21" i="10"/>
  <c r="Q18" i="10" s="1"/>
  <c r="H24" i="5"/>
  <c r="H114" i="5" s="1"/>
  <c r="C42" i="10"/>
  <c r="C39" i="10"/>
  <c r="E43" i="7"/>
  <c r="F43" i="7" s="1"/>
  <c r="E44" i="7"/>
  <c r="F44" i="7" s="1"/>
  <c r="R21" i="10"/>
  <c r="R27" i="10" s="1"/>
  <c r="B43" i="7"/>
  <c r="C43" i="7" s="1"/>
  <c r="B44" i="7"/>
  <c r="C44" i="7" s="1"/>
  <c r="C42" i="7"/>
  <c r="S33" i="10"/>
  <c r="O7" i="10"/>
  <c r="Y40" i="10"/>
  <c r="C40" i="10"/>
  <c r="C46" i="10"/>
  <c r="C43" i="10"/>
  <c r="C45" i="10"/>
  <c r="C41" i="10"/>
  <c r="C44" i="10"/>
  <c r="W35" i="10"/>
  <c r="W33" i="10"/>
  <c r="W34" i="10"/>
  <c r="S34" i="10"/>
  <c r="W9" i="10"/>
  <c r="Y7" i="10"/>
  <c r="Q33" i="10"/>
  <c r="Q35" i="10"/>
  <c r="O35" i="10"/>
  <c r="O34" i="10"/>
  <c r="Y35" i="10"/>
  <c r="Y33" i="10"/>
  <c r="Y9" i="10"/>
  <c r="U33" i="10"/>
  <c r="U35" i="10"/>
  <c r="W8" i="10"/>
  <c r="O16" i="10"/>
  <c r="S8" i="10"/>
  <c r="S7" i="10"/>
  <c r="S9" i="10"/>
  <c r="U7" i="10"/>
  <c r="U8" i="10"/>
  <c r="U9" i="10"/>
  <c r="O9" i="10"/>
  <c r="O8" i="10"/>
  <c r="E16" i="10" l="1"/>
  <c r="P26" i="10"/>
  <c r="Y46" i="10"/>
  <c r="Y41" i="10"/>
  <c r="Y44" i="10"/>
  <c r="Q45" i="10"/>
  <c r="Y43" i="10"/>
  <c r="Q46" i="10"/>
  <c r="W42" i="10"/>
  <c r="W45" i="10"/>
  <c r="E43" i="10"/>
  <c r="O39" i="10"/>
  <c r="N54" i="10"/>
  <c r="O42" i="10"/>
  <c r="I42" i="10"/>
  <c r="U42" i="10"/>
  <c r="T54" i="10"/>
  <c r="S39" i="10"/>
  <c r="R54" i="10"/>
  <c r="G40" i="10"/>
  <c r="Y45" i="10"/>
  <c r="X54" i="10"/>
  <c r="Y39" i="10"/>
  <c r="M39" i="10"/>
  <c r="K44" i="10"/>
  <c r="Q39" i="10"/>
  <c r="P54" i="10"/>
  <c r="U14" i="10"/>
  <c r="K17" i="10"/>
  <c r="Y17" i="10"/>
  <c r="U13" i="10"/>
  <c r="Y18" i="10"/>
  <c r="K18" i="10"/>
  <c r="E13" i="10"/>
  <c r="O17" i="10"/>
  <c r="E19" i="10"/>
  <c r="E15" i="10"/>
  <c r="O15" i="10"/>
  <c r="E17" i="10"/>
  <c r="I17" i="10"/>
  <c r="M14" i="10"/>
  <c r="Q17" i="10"/>
  <c r="W15" i="10"/>
  <c r="W13" i="10"/>
  <c r="I18" i="10"/>
  <c r="O14" i="10"/>
  <c r="I13" i="10"/>
  <c r="O18" i="10"/>
  <c r="E14" i="10"/>
  <c r="I16" i="10"/>
  <c r="O19" i="10"/>
  <c r="O13" i="10"/>
  <c r="M15" i="10"/>
  <c r="P27" i="10"/>
  <c r="K19" i="10"/>
  <c r="Y13" i="10"/>
  <c r="K14" i="10"/>
  <c r="Y19" i="10"/>
  <c r="Y14" i="10"/>
  <c r="K15" i="10"/>
  <c r="Q15" i="10"/>
  <c r="K13" i="10"/>
  <c r="Y15" i="10"/>
  <c r="Q14" i="10"/>
  <c r="Y16" i="10"/>
  <c r="Q16" i="10"/>
  <c r="W19" i="10"/>
  <c r="M16" i="10"/>
  <c r="M18" i="10"/>
  <c r="W17" i="10"/>
  <c r="W16" i="10"/>
  <c r="I15" i="10"/>
  <c r="I19" i="10"/>
  <c r="M19" i="10"/>
  <c r="W18" i="10"/>
  <c r="W14" i="10"/>
  <c r="M13" i="10"/>
  <c r="U19" i="10"/>
  <c r="Q7" i="10"/>
  <c r="S42" i="10"/>
  <c r="M46" i="10"/>
  <c r="M44" i="10"/>
  <c r="S43" i="10"/>
  <c r="M43" i="10"/>
  <c r="O44" i="10"/>
  <c r="M45" i="10"/>
  <c r="O45" i="10"/>
  <c r="U16" i="10"/>
  <c r="G15" i="10"/>
  <c r="G18" i="10"/>
  <c r="Q40" i="10"/>
  <c r="S46" i="10"/>
  <c r="Q41" i="10"/>
  <c r="M42" i="10"/>
  <c r="M40" i="10"/>
  <c r="I39" i="10"/>
  <c r="Q13" i="10"/>
  <c r="G14" i="10"/>
  <c r="Q43" i="10"/>
  <c r="U18" i="10"/>
  <c r="U15" i="10"/>
  <c r="U17" i="10"/>
  <c r="G19" i="10"/>
  <c r="G16" i="10"/>
  <c r="S41" i="10"/>
  <c r="Q42" i="10"/>
  <c r="S40" i="10"/>
  <c r="M41" i="10"/>
  <c r="S17" i="10"/>
  <c r="G13" i="10"/>
  <c r="Q19" i="10"/>
  <c r="O40" i="10"/>
  <c r="O46" i="10"/>
  <c r="I46" i="10"/>
  <c r="O43" i="10"/>
  <c r="Q9" i="10"/>
  <c r="U44" i="10"/>
  <c r="U45" i="10"/>
  <c r="U40" i="10"/>
  <c r="S45" i="10"/>
  <c r="U43" i="10"/>
  <c r="U41" i="10"/>
  <c r="U46" i="10"/>
  <c r="S44" i="10"/>
  <c r="I40" i="10"/>
  <c r="I41" i="10"/>
  <c r="I45" i="10"/>
  <c r="I43" i="10"/>
  <c r="E46" i="10"/>
  <c r="I44" i="10"/>
  <c r="Z39" i="10"/>
  <c r="S15" i="10"/>
  <c r="S18" i="10"/>
  <c r="S16" i="10"/>
  <c r="S13" i="10"/>
  <c r="S19" i="10"/>
  <c r="S14" i="10"/>
  <c r="K42" i="10"/>
  <c r="K40" i="10"/>
  <c r="K45" i="10"/>
  <c r="E45" i="10"/>
  <c r="K43" i="10"/>
  <c r="G46" i="10"/>
  <c r="E39" i="10"/>
  <c r="E42" i="10"/>
  <c r="G45" i="10"/>
  <c r="E41" i="10"/>
  <c r="G39" i="10"/>
  <c r="G44" i="10"/>
  <c r="W46" i="10"/>
  <c r="W43" i="10"/>
  <c r="G43" i="10"/>
  <c r="G41" i="10"/>
  <c r="W44" i="10"/>
  <c r="W39" i="10"/>
  <c r="W41" i="10"/>
  <c r="W40" i="10"/>
  <c r="G42" i="10"/>
  <c r="K39" i="10"/>
  <c r="K41" i="10"/>
  <c r="K46" i="10"/>
  <c r="E40" i="10"/>
  <c r="E44" i="10"/>
  <c r="Z46" i="10" l="1"/>
  <c r="Z45" i="10"/>
  <c r="Z40" i="10"/>
  <c r="Z41" i="10"/>
  <c r="Z44" i="10"/>
  <c r="Z42" i="10"/>
  <c r="Z43" i="10"/>
  <c r="Z48" i="10" l="1"/>
  <c r="X20" i="4" l="1"/>
  <c r="T20" i="4"/>
  <c r="P20" i="4"/>
  <c r="L20" i="4"/>
  <c r="H20" i="4"/>
  <c r="D20" i="4"/>
  <c r="Z19" i="4"/>
  <c r="V19" i="4"/>
  <c r="R19" i="4"/>
  <c r="N19" i="4"/>
  <c r="J19" i="4"/>
  <c r="F19" i="4"/>
  <c r="Z18" i="4"/>
  <c r="V18" i="4"/>
  <c r="R18" i="4"/>
  <c r="N18" i="4"/>
  <c r="J18" i="4"/>
  <c r="F18" i="4"/>
  <c r="Z17" i="4"/>
  <c r="V17" i="4"/>
  <c r="R17" i="4"/>
  <c r="N17" i="4"/>
  <c r="J17" i="4"/>
  <c r="F17" i="4"/>
  <c r="Z16" i="4"/>
  <c r="V16" i="4"/>
  <c r="R16" i="4"/>
  <c r="N16" i="4"/>
  <c r="J16" i="4"/>
  <c r="F16" i="4"/>
  <c r="Z15" i="4"/>
  <c r="V15" i="4"/>
  <c r="R15" i="4"/>
  <c r="N15" i="4"/>
  <c r="J15" i="4"/>
  <c r="F15" i="4"/>
  <c r="X11" i="4"/>
  <c r="T11" i="4"/>
  <c r="P11" i="4"/>
  <c r="L11" i="4"/>
  <c r="H11" i="4"/>
  <c r="D11" i="4"/>
  <c r="Z10" i="4"/>
  <c r="V10" i="4"/>
  <c r="R10" i="4"/>
  <c r="N10" i="4"/>
  <c r="J10" i="4"/>
  <c r="F10" i="4"/>
  <c r="Z9" i="4"/>
  <c r="V9" i="4"/>
  <c r="R9" i="4"/>
  <c r="N9" i="4"/>
  <c r="J9" i="4"/>
  <c r="F9" i="4"/>
  <c r="Z8" i="4"/>
  <c r="V8" i="4"/>
  <c r="R8" i="4"/>
  <c r="N8" i="4"/>
  <c r="J8" i="4"/>
  <c r="F8" i="4"/>
  <c r="Z7" i="4"/>
  <c r="V7" i="4"/>
  <c r="R7" i="4"/>
  <c r="N7" i="4"/>
  <c r="J7" i="4"/>
  <c r="F7" i="4"/>
  <c r="Z6" i="4"/>
  <c r="V6" i="4"/>
  <c r="R6" i="4"/>
  <c r="N6" i="4"/>
  <c r="J6" i="4"/>
  <c r="J11" i="4" s="1"/>
  <c r="C10" i="6" s="1"/>
  <c r="F6" i="4"/>
  <c r="V20" i="4" l="1"/>
  <c r="F11" i="6" s="1"/>
  <c r="J34" i="10" s="1"/>
  <c r="J52" i="10" s="1"/>
  <c r="D33" i="10"/>
  <c r="D51" i="10" s="1"/>
  <c r="R11" i="4"/>
  <c r="E10" i="6" s="1"/>
  <c r="F20" i="4"/>
  <c r="B11" i="6" s="1"/>
  <c r="B34" i="10" s="1"/>
  <c r="B52" i="10" s="1"/>
  <c r="N11" i="4"/>
  <c r="D10" i="6" s="1"/>
  <c r="J20" i="4"/>
  <c r="C11" i="6" s="1"/>
  <c r="D34" i="10" s="1"/>
  <c r="D52" i="10" s="1"/>
  <c r="N20" i="4"/>
  <c r="D11" i="6" s="1"/>
  <c r="F34" i="10" s="1"/>
  <c r="F52" i="10" s="1"/>
  <c r="Z11" i="4"/>
  <c r="G10" i="6" s="1"/>
  <c r="V11" i="4"/>
  <c r="F10" i="6" s="1"/>
  <c r="R20" i="4"/>
  <c r="E11" i="6" s="1"/>
  <c r="H34" i="10" s="1"/>
  <c r="H52" i="10" s="1"/>
  <c r="Z20" i="4"/>
  <c r="G11" i="6" s="1"/>
  <c r="L34" i="10" s="1"/>
  <c r="L52" i="10" s="1"/>
  <c r="F11" i="4"/>
  <c r="B10" i="6" s="1"/>
  <c r="V23" i="4"/>
  <c r="V25" i="4" s="1"/>
  <c r="X20" i="1"/>
  <c r="T20" i="1"/>
  <c r="P20" i="1"/>
  <c r="L20" i="1"/>
  <c r="H20" i="1"/>
  <c r="D20" i="1"/>
  <c r="Z19" i="1"/>
  <c r="V19" i="1"/>
  <c r="R19" i="1"/>
  <c r="N19" i="1"/>
  <c r="J19" i="1"/>
  <c r="F19" i="1"/>
  <c r="Z18" i="1"/>
  <c r="V18" i="1"/>
  <c r="R18" i="1"/>
  <c r="N18" i="1"/>
  <c r="J18" i="1"/>
  <c r="F18" i="1"/>
  <c r="Z17" i="1"/>
  <c r="V17" i="1"/>
  <c r="R17" i="1"/>
  <c r="N17" i="1"/>
  <c r="J17" i="1"/>
  <c r="F17" i="1"/>
  <c r="Z16" i="1"/>
  <c r="V16" i="1"/>
  <c r="R16" i="1"/>
  <c r="N16" i="1"/>
  <c r="J16" i="1"/>
  <c r="F16" i="1"/>
  <c r="Z15" i="1"/>
  <c r="V15" i="1"/>
  <c r="R15" i="1"/>
  <c r="N15" i="1"/>
  <c r="J15" i="1"/>
  <c r="F15" i="1"/>
  <c r="X11" i="1"/>
  <c r="Z10" i="1"/>
  <c r="Z9" i="1"/>
  <c r="Z8" i="1"/>
  <c r="Z7" i="1"/>
  <c r="Z6" i="1"/>
  <c r="T11" i="1"/>
  <c r="V10" i="1"/>
  <c r="V9" i="1"/>
  <c r="V8" i="1"/>
  <c r="V7" i="1"/>
  <c r="V6" i="1"/>
  <c r="P11" i="1"/>
  <c r="R10" i="1"/>
  <c r="R9" i="1"/>
  <c r="R8" i="1"/>
  <c r="R7" i="1"/>
  <c r="R6" i="1"/>
  <c r="L11" i="1"/>
  <c r="N10" i="1"/>
  <c r="N9" i="1"/>
  <c r="N8" i="1"/>
  <c r="N7" i="1"/>
  <c r="N6" i="1"/>
  <c r="H11" i="1"/>
  <c r="J10" i="1"/>
  <c r="J9" i="1"/>
  <c r="J8" i="1"/>
  <c r="J7" i="1"/>
  <c r="J6" i="1"/>
  <c r="F10" i="1"/>
  <c r="F9" i="1"/>
  <c r="F8" i="1"/>
  <c r="D11" i="1"/>
  <c r="F6" i="1"/>
  <c r="J23" i="4" l="1"/>
  <c r="J24" i="4" s="1"/>
  <c r="F33" i="10"/>
  <c r="F51" i="10" s="1"/>
  <c r="D12" i="6"/>
  <c r="H33" i="10"/>
  <c r="H51" i="10" s="1"/>
  <c r="E12" i="6"/>
  <c r="C12" i="6"/>
  <c r="B33" i="10"/>
  <c r="B51" i="10" s="1"/>
  <c r="B12" i="6"/>
  <c r="N23" i="4"/>
  <c r="J33" i="10"/>
  <c r="J51" i="10" s="1"/>
  <c r="F12" i="6"/>
  <c r="D36" i="10"/>
  <c r="L33" i="10"/>
  <c r="L51" i="10" s="1"/>
  <c r="G12" i="6"/>
  <c r="R23" i="4"/>
  <c r="R25" i="4" s="1"/>
  <c r="Z52" i="10"/>
  <c r="Z23" i="4"/>
  <c r="Z24" i="4" s="1"/>
  <c r="F23" i="4"/>
  <c r="F25" i="4" s="1"/>
  <c r="J25" i="4"/>
  <c r="V24" i="4"/>
  <c r="V11" i="1"/>
  <c r="F10" i="5" s="1"/>
  <c r="R11" i="1"/>
  <c r="E10" i="5" s="1"/>
  <c r="F20" i="1"/>
  <c r="B11" i="5" s="1"/>
  <c r="B8" i="10" s="1"/>
  <c r="B25" i="10" s="1"/>
  <c r="F11" i="1"/>
  <c r="J20" i="1"/>
  <c r="C11" i="5" s="1"/>
  <c r="D8" i="10" s="1"/>
  <c r="D25" i="10" s="1"/>
  <c r="Z20" i="1"/>
  <c r="G11" i="5" s="1"/>
  <c r="L8" i="10" s="1"/>
  <c r="L25" i="10" s="1"/>
  <c r="Z11" i="1"/>
  <c r="G10" i="5" s="1"/>
  <c r="N20" i="1"/>
  <c r="D11" i="5" s="1"/>
  <c r="F8" i="10" s="1"/>
  <c r="F25" i="10" s="1"/>
  <c r="N11" i="1"/>
  <c r="D10" i="5" s="1"/>
  <c r="R20" i="1"/>
  <c r="E11" i="5" s="1"/>
  <c r="H8" i="10" s="1"/>
  <c r="H25" i="10" s="1"/>
  <c r="V20" i="1"/>
  <c r="F11" i="5" s="1"/>
  <c r="J8" i="10" s="1"/>
  <c r="J25" i="10" s="1"/>
  <c r="J11" i="1"/>
  <c r="C10" i="5" s="1"/>
  <c r="B24" i="6" l="1"/>
  <c r="B126" i="6" s="1"/>
  <c r="C20" i="7"/>
  <c r="F24" i="6"/>
  <c r="F126" i="6" s="1"/>
  <c r="C24" i="7"/>
  <c r="D24" i="6"/>
  <c r="D126" i="6" s="1"/>
  <c r="C22" i="7"/>
  <c r="G24" i="6"/>
  <c r="G126" i="6" s="1"/>
  <c r="C25" i="7"/>
  <c r="C24" i="6"/>
  <c r="C126" i="6" s="1"/>
  <c r="C21" i="7"/>
  <c r="E24" i="6"/>
  <c r="E126" i="6" s="1"/>
  <c r="C23" i="7"/>
  <c r="B130" i="6"/>
  <c r="D53" i="10"/>
  <c r="D54" i="10"/>
  <c r="E33" i="10"/>
  <c r="R24" i="4"/>
  <c r="B36" i="10"/>
  <c r="B53" i="10" s="1"/>
  <c r="H36" i="10"/>
  <c r="L36" i="10"/>
  <c r="E34" i="10"/>
  <c r="E35" i="10"/>
  <c r="J36" i="10"/>
  <c r="F36" i="10"/>
  <c r="N25" i="4"/>
  <c r="N24" i="4"/>
  <c r="L7" i="10"/>
  <c r="L24" i="10" s="1"/>
  <c r="G12" i="5"/>
  <c r="C11" i="7" s="1"/>
  <c r="H7" i="10"/>
  <c r="H24" i="10" s="1"/>
  <c r="E12" i="5"/>
  <c r="C9" i="7" s="1"/>
  <c r="F7" i="10"/>
  <c r="F24" i="10" s="1"/>
  <c r="D12" i="5"/>
  <c r="C8" i="7" s="1"/>
  <c r="J7" i="10"/>
  <c r="J24" i="10" s="1"/>
  <c r="F12" i="5"/>
  <c r="C10" i="7" s="1"/>
  <c r="D7" i="10"/>
  <c r="D24" i="10" s="1"/>
  <c r="C12" i="5"/>
  <c r="C7" i="7" s="1"/>
  <c r="F23" i="1"/>
  <c r="F24" i="1" s="1"/>
  <c r="B10" i="5"/>
  <c r="Z25" i="4"/>
  <c r="F24" i="4"/>
  <c r="V23" i="1"/>
  <c r="V24" i="1" s="1"/>
  <c r="Z23" i="1"/>
  <c r="Z25" i="1" s="1"/>
  <c r="J23" i="1"/>
  <c r="J24" i="1" s="1"/>
  <c r="R23" i="1"/>
  <c r="N23" i="1"/>
  <c r="C128" i="6" l="1"/>
  <c r="C130" i="6" s="1"/>
  <c r="B21" i="7" s="1"/>
  <c r="B20" i="7"/>
  <c r="F53" i="10"/>
  <c r="F54" i="10"/>
  <c r="L53" i="10"/>
  <c r="L54" i="10"/>
  <c r="J53" i="10"/>
  <c r="J54" i="10"/>
  <c r="B54" i="10"/>
  <c r="H53" i="10"/>
  <c r="H54" i="10"/>
  <c r="I33" i="10"/>
  <c r="C33" i="10"/>
  <c r="I34" i="10"/>
  <c r="I35" i="10"/>
  <c r="M33" i="10"/>
  <c r="K33" i="10"/>
  <c r="K35" i="10"/>
  <c r="K34" i="10"/>
  <c r="Z51" i="10"/>
  <c r="G33" i="10"/>
  <c r="G35" i="10"/>
  <c r="G34" i="10"/>
  <c r="C34" i="10"/>
  <c r="C35" i="10"/>
  <c r="Z36" i="10"/>
  <c r="Z25" i="10"/>
  <c r="B12" i="5"/>
  <c r="C6" i="7" s="1"/>
  <c r="B7" i="10"/>
  <c r="C24" i="5"/>
  <c r="C114" i="5" s="1"/>
  <c r="D10" i="10"/>
  <c r="D26" i="10" s="1"/>
  <c r="F24" i="5"/>
  <c r="F114" i="5" s="1"/>
  <c r="D24" i="5"/>
  <c r="D114" i="5" s="1"/>
  <c r="E24" i="5"/>
  <c r="E114" i="5" s="1"/>
  <c r="G24" i="5"/>
  <c r="G114" i="5" s="1"/>
  <c r="V25" i="1"/>
  <c r="J10" i="10"/>
  <c r="J26" i="10" s="1"/>
  <c r="F10" i="10"/>
  <c r="F26" i="10" s="1"/>
  <c r="H10" i="10"/>
  <c r="H26" i="10" s="1"/>
  <c r="L10" i="10"/>
  <c r="L26" i="10" s="1"/>
  <c r="J25" i="1"/>
  <c r="Z24" i="1"/>
  <c r="F25" i="1"/>
  <c r="N25" i="1"/>
  <c r="N24" i="1"/>
  <c r="R25" i="1"/>
  <c r="R24" i="1"/>
  <c r="D128" i="6" l="1"/>
  <c r="D130" i="6" s="1"/>
  <c r="Z53" i="10"/>
  <c r="F27" i="10"/>
  <c r="L27" i="10"/>
  <c r="B24" i="10"/>
  <c r="J27" i="10"/>
  <c r="H27" i="10"/>
  <c r="D27" i="10"/>
  <c r="E7" i="10"/>
  <c r="K7" i="10"/>
  <c r="G7" i="10"/>
  <c r="Z33" i="10"/>
  <c r="Z54" i="10"/>
  <c r="I9" i="10"/>
  <c r="I8" i="10"/>
  <c r="G9" i="10"/>
  <c r="G8" i="10"/>
  <c r="M7" i="10"/>
  <c r="M35" i="10"/>
  <c r="Z35" i="10" s="1"/>
  <c r="M9" i="10"/>
  <c r="M34" i="10"/>
  <c r="Z34" i="10" s="1"/>
  <c r="M8" i="10"/>
  <c r="B10" i="10"/>
  <c r="Z24" i="10"/>
  <c r="I7" i="10"/>
  <c r="K9" i="10"/>
  <c r="K8" i="10"/>
  <c r="E9" i="10"/>
  <c r="E8" i="10"/>
  <c r="B24" i="5"/>
  <c r="B17" i="10"/>
  <c r="B20" i="10" s="1"/>
  <c r="B26" i="10" l="1"/>
  <c r="E128" i="6"/>
  <c r="E130" i="6" s="1"/>
  <c r="B22" i="7"/>
  <c r="B114" i="5"/>
  <c r="B118" i="5" s="1"/>
  <c r="C116" i="5" s="1"/>
  <c r="C7" i="10"/>
  <c r="Z7" i="10" s="1"/>
  <c r="B21" i="10"/>
  <c r="B27" i="10" s="1"/>
  <c r="C9" i="10"/>
  <c r="Z9" i="10" s="1"/>
  <c r="Z10" i="10"/>
  <c r="C8" i="10"/>
  <c r="Z8" i="10" s="1"/>
  <c r="D22" i="7" l="1"/>
  <c r="F128" i="6"/>
  <c r="F130" i="6" s="1"/>
  <c r="B23" i="7"/>
  <c r="C17" i="10"/>
  <c r="Z17" i="10" s="1"/>
  <c r="B6" i="7"/>
  <c r="Z20" i="10"/>
  <c r="C13" i="10"/>
  <c r="Z13" i="10" s="1"/>
  <c r="Z27" i="10"/>
  <c r="C118" i="5"/>
  <c r="C15" i="10"/>
  <c r="Z15" i="10" s="1"/>
  <c r="C14" i="10"/>
  <c r="Z14" i="10" s="1"/>
  <c r="C18" i="10"/>
  <c r="Z18" i="10" s="1"/>
  <c r="C16" i="10"/>
  <c r="Z16" i="10" s="1"/>
  <c r="Z21" i="10"/>
  <c r="C19" i="10"/>
  <c r="Z19" i="10" s="1"/>
  <c r="G128" i="6" l="1"/>
  <c r="G130" i="6" s="1"/>
  <c r="B24" i="7"/>
  <c r="B7" i="7"/>
  <c r="H128" i="6" l="1"/>
  <c r="H130" i="6" s="1"/>
  <c r="B25" i="7"/>
  <c r="E25" i="7" s="1"/>
  <c r="D116" i="5"/>
  <c r="D118" i="5" s="1"/>
  <c r="D25" i="7" l="1"/>
  <c r="I128" i="6"/>
  <c r="I130" i="6" s="1"/>
  <c r="B26" i="7"/>
  <c r="E116" i="5"/>
  <c r="E118" i="5" s="1"/>
  <c r="B8" i="7"/>
  <c r="D8" i="7" s="1"/>
  <c r="J128" i="6" l="1"/>
  <c r="J130" i="6" s="1"/>
  <c r="B27" i="7"/>
  <c r="B9" i="7"/>
  <c r="F116" i="5"/>
  <c r="F118" i="5" s="1"/>
  <c r="B28" i="7" l="1"/>
  <c r="D28" i="7" s="1"/>
  <c r="K128" i="6"/>
  <c r="K130" i="6" s="1"/>
  <c r="G116" i="5"/>
  <c r="G118" i="5" s="1"/>
  <c r="B10" i="7"/>
  <c r="B29" i="7" l="1"/>
  <c r="L128" i="6"/>
  <c r="L130" i="6" s="1"/>
  <c r="B11" i="7"/>
  <c r="H116" i="5"/>
  <c r="H118" i="5" s="1"/>
  <c r="M128" i="6" l="1"/>
  <c r="M130" i="6" s="1"/>
  <c r="B31" i="7" s="1"/>
  <c r="B30" i="7"/>
  <c r="E11" i="7"/>
  <c r="D11" i="7"/>
  <c r="E31" i="7" l="1"/>
  <c r="F31" i="7"/>
  <c r="D31" i="7"/>
  <c r="I116" i="5"/>
  <c r="I118" i="5" s="1"/>
  <c r="B12" i="7"/>
  <c r="B13" i="7" l="1"/>
  <c r="J116" i="5"/>
  <c r="J118" i="5" s="1"/>
  <c r="K116" i="5" l="1"/>
  <c r="K118" i="5" s="1"/>
  <c r="B14" i="7"/>
  <c r="D14" i="7" l="1"/>
  <c r="B15" i="7" l="1"/>
  <c r="L116" i="5"/>
  <c r="L118" i="5" s="1"/>
  <c r="M116" i="5" l="1"/>
  <c r="M118" i="5" s="1"/>
  <c r="B16" i="7"/>
  <c r="B17" i="7" l="1"/>
  <c r="F17" i="7" s="1"/>
  <c r="D17" i="7" l="1"/>
  <c r="E17" i="7"/>
  <c r="Z26" i="10"/>
</calcChain>
</file>

<file path=xl/sharedStrings.xml><?xml version="1.0" encoding="utf-8"?>
<sst xmlns="http://schemas.openxmlformats.org/spreadsheetml/2006/main" count="663" uniqueCount="234">
  <si>
    <t>S - #</t>
  </si>
  <si>
    <t>A</t>
  </si>
  <si>
    <t>C</t>
  </si>
  <si>
    <t>D</t>
  </si>
  <si>
    <t>E</t>
  </si>
  <si>
    <t>B</t>
  </si>
  <si>
    <t>FOB %</t>
  </si>
  <si>
    <t>CMT %</t>
  </si>
  <si>
    <t>%</t>
  </si>
  <si>
    <t>月份 1</t>
    <phoneticPr fontId="20" type="noConversion"/>
  </si>
  <si>
    <t>月份2</t>
    <phoneticPr fontId="20" type="noConversion"/>
  </si>
  <si>
    <t>月份 3</t>
    <phoneticPr fontId="20" type="noConversion"/>
  </si>
  <si>
    <t>月份4</t>
    <phoneticPr fontId="20" type="noConversion"/>
  </si>
  <si>
    <t>月份5</t>
    <phoneticPr fontId="20" type="noConversion"/>
  </si>
  <si>
    <t>月份6</t>
    <phoneticPr fontId="20" type="noConversion"/>
  </si>
  <si>
    <t>月份 7</t>
    <phoneticPr fontId="20" type="noConversion"/>
  </si>
  <si>
    <t>月份 8</t>
    <phoneticPr fontId="20" type="noConversion"/>
  </si>
  <si>
    <t>月份 9</t>
    <phoneticPr fontId="20" type="noConversion"/>
  </si>
  <si>
    <t>月份 10</t>
    <phoneticPr fontId="20" type="noConversion"/>
  </si>
  <si>
    <t>月份 11</t>
    <phoneticPr fontId="20" type="noConversion"/>
  </si>
  <si>
    <t>月份 12</t>
    <phoneticPr fontId="20" type="noConversion"/>
  </si>
  <si>
    <t>FOB销售值</t>
    <phoneticPr fontId="20" type="noConversion"/>
  </si>
  <si>
    <t>CMT销售值</t>
    <phoneticPr fontId="20" type="noConversion"/>
  </si>
  <si>
    <t>总销售额</t>
    <phoneticPr fontId="20" type="noConversion"/>
  </si>
  <si>
    <t>商品</t>
    <phoneticPr fontId="20" type="noConversion"/>
  </si>
  <si>
    <t>女士衬衫</t>
    <phoneticPr fontId="20" type="noConversion"/>
  </si>
  <si>
    <t>数量</t>
    <phoneticPr fontId="20" type="noConversion"/>
  </si>
  <si>
    <t>单价</t>
    <phoneticPr fontId="20" type="noConversion"/>
  </si>
  <si>
    <t>总价</t>
    <phoneticPr fontId="20" type="noConversion"/>
  </si>
  <si>
    <t xml:space="preserve">现金流量表 </t>
    <phoneticPr fontId="20" type="noConversion"/>
  </si>
  <si>
    <t xml:space="preserve">工厂名称: </t>
    <phoneticPr fontId="20" type="noConversion"/>
  </si>
  <si>
    <t xml:space="preserve">开始年月: </t>
    <phoneticPr fontId="20" type="noConversion"/>
  </si>
  <si>
    <t>现金流入</t>
    <phoneticPr fontId="20" type="noConversion"/>
  </si>
  <si>
    <t>月份 1</t>
    <phoneticPr fontId="20" type="noConversion"/>
  </si>
  <si>
    <t>月份 2</t>
    <phoneticPr fontId="20" type="noConversion"/>
  </si>
  <si>
    <t>月份 3</t>
    <phoneticPr fontId="20" type="noConversion"/>
  </si>
  <si>
    <t>月份 4</t>
    <phoneticPr fontId="20" type="noConversion"/>
  </si>
  <si>
    <t>月份 5</t>
    <phoneticPr fontId="20" type="noConversion"/>
  </si>
  <si>
    <t>月份 6</t>
    <phoneticPr fontId="20" type="noConversion"/>
  </si>
  <si>
    <t>月份 7</t>
    <phoneticPr fontId="20" type="noConversion"/>
  </si>
  <si>
    <t>月份 8</t>
    <phoneticPr fontId="20" type="noConversion"/>
  </si>
  <si>
    <t>月份 9</t>
    <phoneticPr fontId="20" type="noConversion"/>
  </si>
  <si>
    <t>月份 10</t>
    <phoneticPr fontId="20" type="noConversion"/>
  </si>
  <si>
    <t>月份 11</t>
    <phoneticPr fontId="20" type="noConversion"/>
  </si>
  <si>
    <t>月份 12</t>
    <phoneticPr fontId="20" type="noConversion"/>
  </si>
  <si>
    <t>直接销售额</t>
    <phoneticPr fontId="20" type="noConversion"/>
  </si>
  <si>
    <t>销售额 FOB</t>
    <phoneticPr fontId="20" type="noConversion"/>
  </si>
  <si>
    <t>销售额 CMT</t>
    <phoneticPr fontId="20" type="noConversion"/>
  </si>
  <si>
    <t>直接销售总额</t>
    <phoneticPr fontId="20" type="noConversion"/>
  </si>
  <si>
    <t>间接收入</t>
    <phoneticPr fontId="20" type="noConversion"/>
  </si>
  <si>
    <t>分包</t>
    <phoneticPr fontId="20" type="noConversion"/>
  </si>
  <si>
    <t>出租富余的机器</t>
    <phoneticPr fontId="20" type="noConversion"/>
  </si>
  <si>
    <t>销售富余的辅料</t>
    <phoneticPr fontId="20" type="noConversion"/>
  </si>
  <si>
    <t>销售二等服装</t>
    <phoneticPr fontId="20" type="noConversion"/>
  </si>
  <si>
    <t>借款/其他</t>
    <phoneticPr fontId="20" type="noConversion"/>
  </si>
  <si>
    <t>其他来源</t>
    <phoneticPr fontId="20" type="noConversion"/>
  </si>
  <si>
    <t>间接总收入</t>
  </si>
  <si>
    <t>间接总收入</t>
    <phoneticPr fontId="20" type="noConversion"/>
  </si>
  <si>
    <t>本月现金流入</t>
    <phoneticPr fontId="20" type="noConversion"/>
  </si>
  <si>
    <t>现金流出</t>
    <phoneticPr fontId="20" type="noConversion"/>
  </si>
  <si>
    <t>直接成本 FOB</t>
    <phoneticPr fontId="20" type="noConversion"/>
  </si>
  <si>
    <t>面料</t>
    <phoneticPr fontId="20" type="noConversion"/>
  </si>
  <si>
    <t>装饰物</t>
    <phoneticPr fontId="20" type="noConversion"/>
  </si>
  <si>
    <t>包装</t>
    <phoneticPr fontId="20" type="noConversion"/>
  </si>
  <si>
    <t>刺绣</t>
    <phoneticPr fontId="20" type="noConversion"/>
  </si>
  <si>
    <t>印刷</t>
    <phoneticPr fontId="20" type="noConversion"/>
  </si>
  <si>
    <t>清洗</t>
    <phoneticPr fontId="20" type="noConversion"/>
  </si>
  <si>
    <t>直接工资</t>
    <phoneticPr fontId="20" type="noConversion"/>
  </si>
  <si>
    <t>给出的折扣/索款</t>
    <phoneticPr fontId="20" type="noConversion"/>
  </si>
  <si>
    <t>总成本 FOB</t>
    <phoneticPr fontId="20" type="noConversion"/>
  </si>
  <si>
    <t>直接成本CMT</t>
    <phoneticPr fontId="20" type="noConversion"/>
  </si>
  <si>
    <t>工资</t>
    <phoneticPr fontId="20" type="noConversion"/>
  </si>
  <si>
    <t>办公人员</t>
    <phoneticPr fontId="20" type="noConversion"/>
  </si>
  <si>
    <t>工厂员工</t>
    <phoneticPr fontId="20" type="noConversion"/>
  </si>
  <si>
    <t>工厂工人 (月付)</t>
    <phoneticPr fontId="20" type="noConversion"/>
  </si>
  <si>
    <t>加班费</t>
    <phoneticPr fontId="20" type="noConversion"/>
  </si>
  <si>
    <t>社保</t>
    <phoneticPr fontId="20" type="noConversion"/>
  </si>
  <si>
    <t>工资总额</t>
    <phoneticPr fontId="20" type="noConversion"/>
  </si>
  <si>
    <t>管理费用</t>
    <phoneticPr fontId="20" type="noConversion"/>
  </si>
  <si>
    <t>租金</t>
    <phoneticPr fontId="20" type="noConversion"/>
  </si>
  <si>
    <t>费用</t>
    <phoneticPr fontId="20" type="noConversion"/>
  </si>
  <si>
    <t>电</t>
    <phoneticPr fontId="20" type="noConversion"/>
  </si>
  <si>
    <t>水</t>
    <phoneticPr fontId="20" type="noConversion"/>
  </si>
  <si>
    <t>保险费</t>
    <phoneticPr fontId="20" type="noConversion"/>
  </si>
  <si>
    <t>文具和印刷</t>
    <phoneticPr fontId="20" type="noConversion"/>
  </si>
  <si>
    <t>电脑相关费用</t>
    <phoneticPr fontId="20" type="noConversion"/>
  </si>
  <si>
    <t>互联网和电视</t>
    <phoneticPr fontId="20" type="noConversion"/>
  </si>
  <si>
    <t>本地电话费</t>
    <phoneticPr fontId="20" type="noConversion"/>
  </si>
  <si>
    <t>国际电话费</t>
    <phoneticPr fontId="20" type="noConversion"/>
  </si>
  <si>
    <t>监控费用</t>
    <phoneticPr fontId="20" type="noConversion"/>
  </si>
  <si>
    <t>车辆维护</t>
    <phoneticPr fontId="20" type="noConversion"/>
  </si>
  <si>
    <t>证件</t>
    <phoneticPr fontId="20" type="noConversion"/>
  </si>
  <si>
    <t>员工和工厂福利</t>
    <phoneticPr fontId="20" type="noConversion"/>
  </si>
  <si>
    <t>虫害控制</t>
    <phoneticPr fontId="20" type="noConversion"/>
  </si>
  <si>
    <t>外包安保</t>
    <phoneticPr fontId="20" type="noConversion"/>
  </si>
  <si>
    <t>合规成本</t>
    <phoneticPr fontId="20" type="noConversion"/>
  </si>
  <si>
    <t>协会会员及费用</t>
    <phoneticPr fontId="20" type="noConversion"/>
  </si>
  <si>
    <t>总管理费用</t>
    <phoneticPr fontId="20" type="noConversion"/>
  </si>
  <si>
    <t>商业成本</t>
    <phoneticPr fontId="20" type="noConversion"/>
  </si>
  <si>
    <t>海关和清关费用</t>
    <phoneticPr fontId="20" type="noConversion"/>
  </si>
  <si>
    <t>货物运输</t>
    <phoneticPr fontId="20" type="noConversion"/>
  </si>
  <si>
    <t>车辆燃料</t>
    <phoneticPr fontId="20" type="noConversion"/>
  </si>
  <si>
    <t>快递费用</t>
    <phoneticPr fontId="20" type="noConversion"/>
  </si>
  <si>
    <t>空中货运费</t>
    <phoneticPr fontId="20" type="noConversion"/>
  </si>
  <si>
    <t>总商业成本</t>
    <phoneticPr fontId="20" type="noConversion"/>
  </si>
  <si>
    <t>金融成本</t>
    <phoneticPr fontId="20" type="noConversion"/>
  </si>
  <si>
    <t>长期贷款利息</t>
    <phoneticPr fontId="20" type="noConversion"/>
  </si>
  <si>
    <t>短期贷款利息</t>
    <phoneticPr fontId="20" type="noConversion"/>
  </si>
  <si>
    <t>银行收费</t>
    <phoneticPr fontId="20" type="noConversion"/>
  </si>
  <si>
    <t>佣金</t>
    <phoneticPr fontId="20" type="noConversion"/>
  </si>
  <si>
    <t>税</t>
    <phoneticPr fontId="20" type="noConversion"/>
  </si>
  <si>
    <t>审计费用</t>
    <phoneticPr fontId="20" type="noConversion"/>
  </si>
  <si>
    <t>总金融成本</t>
    <phoneticPr fontId="20" type="noConversion"/>
  </si>
  <si>
    <t>工厂成本（其他）</t>
    <phoneticPr fontId="20" type="noConversion"/>
  </si>
  <si>
    <t>个人防护用品</t>
    <phoneticPr fontId="20" type="noConversion"/>
  </si>
  <si>
    <t>安全成本</t>
    <phoneticPr fontId="20" type="noConversion"/>
  </si>
  <si>
    <t>化学品</t>
    <phoneticPr fontId="20" type="noConversion"/>
  </si>
  <si>
    <t>清洁剂</t>
    <phoneticPr fontId="20" type="noConversion"/>
  </si>
  <si>
    <t>润滑剂和润滑油</t>
    <phoneticPr fontId="20" type="noConversion"/>
  </si>
  <si>
    <t>总工厂成本（其他）</t>
    <phoneticPr fontId="20" type="noConversion"/>
  </si>
  <si>
    <t>总现金流出</t>
    <phoneticPr fontId="20" type="noConversion"/>
  </si>
  <si>
    <t>净余额</t>
    <phoneticPr fontId="20" type="noConversion"/>
  </si>
  <si>
    <t>手头现金（每月月初）</t>
    <phoneticPr fontId="20" type="noConversion"/>
  </si>
  <si>
    <t>现金状况 (月末)</t>
    <phoneticPr fontId="20" type="noConversion"/>
  </si>
  <si>
    <t>未来月份 1</t>
    <phoneticPr fontId="20" type="noConversion"/>
  </si>
  <si>
    <t>未来月份 2</t>
    <phoneticPr fontId="20" type="noConversion"/>
  </si>
  <si>
    <t>未来月份 3</t>
    <phoneticPr fontId="20" type="noConversion"/>
  </si>
  <si>
    <t>未来月份 4</t>
    <phoneticPr fontId="20" type="noConversion"/>
  </si>
  <si>
    <t>未来月份 5</t>
    <phoneticPr fontId="20" type="noConversion"/>
  </si>
  <si>
    <t>未来月份 6</t>
    <phoneticPr fontId="20" type="noConversion"/>
  </si>
  <si>
    <t>月份 9</t>
    <phoneticPr fontId="20" type="noConversion"/>
  </si>
  <si>
    <t>月份10</t>
    <phoneticPr fontId="20" type="noConversion"/>
  </si>
  <si>
    <t>月份11</t>
    <phoneticPr fontId="20" type="noConversion"/>
  </si>
  <si>
    <t>月份12</t>
    <phoneticPr fontId="20" type="noConversion"/>
  </si>
  <si>
    <t>买家 - 包工包料（FOB）</t>
    <phoneticPr fontId="20" type="noConversion"/>
  </si>
  <si>
    <t>买家 - 包工包料（FOB）</t>
    <phoneticPr fontId="20" type="noConversion"/>
  </si>
  <si>
    <t xml:space="preserve">买家 - 来料加工（CMT) </t>
    <phoneticPr fontId="20" type="noConversion"/>
  </si>
  <si>
    <t>买家 - 来料加工（CMT)</t>
    <phoneticPr fontId="20" type="noConversion"/>
  </si>
  <si>
    <t>FOB销售值</t>
    <phoneticPr fontId="20" type="noConversion"/>
  </si>
  <si>
    <t>CMT销售值</t>
    <phoneticPr fontId="20" type="noConversion"/>
  </si>
  <si>
    <t>销售总额</t>
    <phoneticPr fontId="20" type="noConversion"/>
  </si>
  <si>
    <r>
      <t>FOB</t>
    </r>
    <r>
      <rPr>
        <b/>
        <sz val="11"/>
        <color theme="1"/>
        <rFont val="宋体"/>
        <family val="3"/>
        <charset val="134"/>
      </rPr>
      <t>和</t>
    </r>
    <r>
      <rPr>
        <b/>
        <sz val="11"/>
        <color theme="1"/>
        <rFont val="Arial Black"/>
        <family val="2"/>
      </rPr>
      <t>CMT</t>
    </r>
    <r>
      <rPr>
        <b/>
        <sz val="11"/>
        <color theme="1"/>
        <rFont val="宋体"/>
        <family val="3"/>
        <charset val="134"/>
      </rPr>
      <t>销售值</t>
    </r>
    <phoneticPr fontId="20" type="noConversion"/>
  </si>
  <si>
    <t>现金流预测</t>
    <phoneticPr fontId="20" type="noConversion"/>
  </si>
  <si>
    <t>月份2</t>
    <phoneticPr fontId="20" type="noConversion"/>
  </si>
  <si>
    <t>月份4</t>
    <phoneticPr fontId="20" type="noConversion"/>
  </si>
  <si>
    <t>月份7</t>
    <phoneticPr fontId="20" type="noConversion"/>
  </si>
  <si>
    <t>面料</t>
    <phoneticPr fontId="20" type="noConversion"/>
  </si>
  <si>
    <t>总成本 CMT</t>
    <phoneticPr fontId="20" type="noConversion"/>
  </si>
  <si>
    <t>特殊成本 (新冠肺炎COVID-19)</t>
    <phoneticPr fontId="20" type="noConversion"/>
  </si>
  <si>
    <t>肥皂、消毒剂和洗涤剂</t>
    <phoneticPr fontId="20" type="noConversion"/>
  </si>
  <si>
    <t>一次性纸巾</t>
    <phoneticPr fontId="20" type="noConversion"/>
  </si>
  <si>
    <t>口罩和一次性手套</t>
    <phoneticPr fontId="20" type="noConversion"/>
  </si>
  <si>
    <t>身体防护服</t>
    <phoneticPr fontId="20" type="noConversion"/>
  </si>
  <si>
    <t>空气净化器过滤器</t>
    <phoneticPr fontId="20" type="noConversion"/>
  </si>
  <si>
    <t xml:space="preserve"> 储藏箱和垃圾箱</t>
    <phoneticPr fontId="20" type="noConversion"/>
  </si>
  <si>
    <t xml:space="preserve">新清洗区/改造 </t>
    <phoneticPr fontId="20" type="noConversion"/>
  </si>
  <si>
    <t>厂房内区域改造</t>
    <phoneticPr fontId="20" type="noConversion"/>
  </si>
  <si>
    <t>总特殊成本 (新冠肺炎COVID-19)</t>
    <phoneticPr fontId="20" type="noConversion"/>
  </si>
  <si>
    <t>分析收入与支出</t>
    <phoneticPr fontId="20" type="noConversion"/>
  </si>
  <si>
    <t>指导说明：下面的分析将根据您的预测显示您当前和未来的收入和支出。您不需要更改任何数字和公式，因为一切都是自动计算的。</t>
    <phoneticPr fontId="20" type="noConversion"/>
  </si>
  <si>
    <t>当前</t>
    <phoneticPr fontId="20" type="noConversion"/>
  </si>
  <si>
    <t>预测</t>
    <phoneticPr fontId="20" type="noConversion"/>
  </si>
  <si>
    <t>月份1</t>
    <phoneticPr fontId="20" type="noConversion"/>
  </si>
  <si>
    <t>月份2</t>
    <phoneticPr fontId="20" type="noConversion"/>
  </si>
  <si>
    <t>月份3</t>
    <phoneticPr fontId="20" type="noConversion"/>
  </si>
  <si>
    <t>月份 4</t>
    <phoneticPr fontId="20" type="noConversion"/>
  </si>
  <si>
    <t>月份 5</t>
    <phoneticPr fontId="20" type="noConversion"/>
  </si>
  <si>
    <t>月份 6</t>
    <phoneticPr fontId="20" type="noConversion"/>
  </si>
  <si>
    <t>月份 7</t>
    <phoneticPr fontId="20" type="noConversion"/>
  </si>
  <si>
    <t>月份 8</t>
    <phoneticPr fontId="20" type="noConversion"/>
  </si>
  <si>
    <t>月份 9</t>
    <phoneticPr fontId="20" type="noConversion"/>
  </si>
  <si>
    <t>月份 10</t>
    <phoneticPr fontId="20" type="noConversion"/>
  </si>
  <si>
    <t>月份 11</t>
    <phoneticPr fontId="20" type="noConversion"/>
  </si>
  <si>
    <t>月份 12</t>
    <phoneticPr fontId="20" type="noConversion"/>
  </si>
  <si>
    <t>平均值</t>
    <phoneticPr fontId="20" type="noConversion"/>
  </si>
  <si>
    <t>月份 1</t>
    <phoneticPr fontId="20" type="noConversion"/>
  </si>
  <si>
    <t>月份 2</t>
    <phoneticPr fontId="20" type="noConversion"/>
  </si>
  <si>
    <t>月份 3</t>
    <phoneticPr fontId="20" type="noConversion"/>
  </si>
  <si>
    <t>月份 9</t>
    <phoneticPr fontId="20" type="noConversion"/>
  </si>
  <si>
    <t>收入</t>
    <phoneticPr fontId="20" type="noConversion"/>
  </si>
  <si>
    <t>销售额FOB</t>
    <phoneticPr fontId="20" type="noConversion"/>
  </si>
  <si>
    <t>销售额 CMT</t>
    <phoneticPr fontId="20" type="noConversion"/>
  </si>
  <si>
    <t>其他收入</t>
    <phoneticPr fontId="20" type="noConversion"/>
  </si>
  <si>
    <t>总收入</t>
    <phoneticPr fontId="20" type="noConversion"/>
  </si>
  <si>
    <t>支出</t>
    <phoneticPr fontId="20" type="noConversion"/>
  </si>
  <si>
    <t>直接成本FOB</t>
    <phoneticPr fontId="20" type="noConversion"/>
  </si>
  <si>
    <t>直接成本CMT</t>
    <phoneticPr fontId="20" type="noConversion"/>
  </si>
  <si>
    <t>总工资额</t>
    <phoneticPr fontId="20" type="noConversion"/>
  </si>
  <si>
    <t>总管理支出</t>
    <phoneticPr fontId="20" type="noConversion"/>
  </si>
  <si>
    <t>总商业成本</t>
    <phoneticPr fontId="20" type="noConversion"/>
  </si>
  <si>
    <t>总金融成本</t>
    <phoneticPr fontId="20" type="noConversion"/>
  </si>
  <si>
    <t xml:space="preserve">总工厂成本 (其他) </t>
    <phoneticPr fontId="20" type="noConversion"/>
  </si>
  <si>
    <t>总行政管理支出</t>
    <phoneticPr fontId="20" type="noConversion"/>
  </si>
  <si>
    <t>总支出</t>
    <phoneticPr fontId="20" type="noConversion"/>
  </si>
  <si>
    <t xml:space="preserve">销售成本FOB % </t>
    <phoneticPr fontId="20" type="noConversion"/>
  </si>
  <si>
    <t>销售成本CMT %</t>
    <phoneticPr fontId="20" type="noConversion"/>
  </si>
  <si>
    <t>总管理支出与收入之比 %</t>
    <phoneticPr fontId="20" type="noConversion"/>
  </si>
  <si>
    <t>总成本与销售额之比%</t>
    <phoneticPr fontId="20" type="noConversion"/>
  </si>
  <si>
    <t>特殊成本 (新冠肺炎COVID-19)</t>
    <phoneticPr fontId="20" type="noConversion"/>
  </si>
  <si>
    <t xml:space="preserve">成本与销售额之比 FOB % </t>
    <phoneticPr fontId="20" type="noConversion"/>
  </si>
  <si>
    <t>成本与销售额之比CMT %</t>
    <phoneticPr fontId="20" type="noConversion"/>
  </si>
  <si>
    <t>总成本与销售额之比 %</t>
    <phoneticPr fontId="20" type="noConversion"/>
  </si>
  <si>
    <t>现金流利润率</t>
    <phoneticPr fontId="13" type="noConversion"/>
  </si>
  <si>
    <t xml:space="preserve">现金流利润率是指总经营活动产生的现金流与销售额之间的比率。百分比越高，来自销售的可用现金就越多。在计算这个数字之前，你应该至少记录六个月的现金流。 </t>
    <phoneticPr fontId="13" type="noConversion"/>
  </si>
  <si>
    <t>计算</t>
    <phoneticPr fontId="13" type="noConversion"/>
  </si>
  <si>
    <t>月份 1</t>
    <phoneticPr fontId="13" type="noConversion"/>
  </si>
  <si>
    <t>月份 2</t>
    <phoneticPr fontId="13" type="noConversion"/>
  </si>
  <si>
    <t>月份 3</t>
    <phoneticPr fontId="13" type="noConversion"/>
  </si>
  <si>
    <t>月份 4</t>
    <phoneticPr fontId="13" type="noConversion"/>
  </si>
  <si>
    <t>月份 5</t>
    <phoneticPr fontId="13" type="noConversion"/>
  </si>
  <si>
    <t>月份 6</t>
    <phoneticPr fontId="13" type="noConversion"/>
  </si>
  <si>
    <t>月份 7</t>
    <phoneticPr fontId="13" type="noConversion"/>
  </si>
  <si>
    <t>月份 8</t>
    <phoneticPr fontId="13" type="noConversion"/>
  </si>
  <si>
    <t>月份 9</t>
    <phoneticPr fontId="13" type="noConversion"/>
  </si>
  <si>
    <t>月份 10</t>
    <phoneticPr fontId="13" type="noConversion"/>
  </si>
  <si>
    <t>月份 11</t>
    <phoneticPr fontId="13" type="noConversion"/>
  </si>
  <si>
    <t>月份 12</t>
    <phoneticPr fontId="13" type="noConversion"/>
  </si>
  <si>
    <t>现金流状况</t>
    <phoneticPr fontId="13" type="noConversion"/>
  </si>
  <si>
    <t>销售额</t>
    <phoneticPr fontId="13" type="noConversion"/>
  </si>
  <si>
    <t>季度现金流利润率</t>
    <phoneticPr fontId="13" type="noConversion"/>
  </si>
  <si>
    <t>半年现金流利润率</t>
    <phoneticPr fontId="13" type="noConversion"/>
  </si>
  <si>
    <t>年度现金流利润率</t>
    <phoneticPr fontId="13" type="noConversion"/>
  </si>
  <si>
    <t>现金流状况-预测</t>
    <phoneticPr fontId="13" type="noConversion"/>
  </si>
  <si>
    <t>烧钱率</t>
    <phoneticPr fontId="13" type="noConversion"/>
  </si>
  <si>
    <t>时间段</t>
    <phoneticPr fontId="13" type="noConversion"/>
  </si>
  <si>
    <t>半年 (月份1-6)</t>
    <phoneticPr fontId="13" type="noConversion"/>
  </si>
  <si>
    <t>半年 (月份 7-12)</t>
    <phoneticPr fontId="13" type="noConversion"/>
  </si>
  <si>
    <t>年度</t>
    <phoneticPr fontId="13" type="noConversion"/>
  </si>
  <si>
    <t>现金状况</t>
    <phoneticPr fontId="13" type="noConversion"/>
  </si>
  <si>
    <t>预测的烧钱率</t>
    <phoneticPr fontId="13" type="noConversion"/>
  </si>
  <si>
    <t>无收入存活的月份数量</t>
    <phoneticPr fontId="13" type="noConversion"/>
  </si>
  <si>
    <t xml:space="preserve">你的烧钱率表明你每月的负现金流有多高。因此，烧钱率可以告诉你，在不赚钱的情况下，每月你手头需要有多少钱来维持生存。
下面，您可以看到您在过去和预测的未来的半年和年度烧钱率。此外，下面的数字可以告诉你，在没有收入的情况下，按照计算的烧钱率你能生存多久。 </t>
    <phoneticPr fontId="13" type="noConversion"/>
  </si>
  <si>
    <r>
      <rPr>
        <b/>
        <sz val="11"/>
        <color theme="1"/>
        <rFont val="Calibri"/>
        <family val="2"/>
        <scheme val="minor"/>
      </rPr>
      <t xml:space="preserve">如何计算: </t>
    </r>
    <r>
      <rPr>
        <sz val="11"/>
        <color theme="1"/>
        <rFont val="Calibri"/>
        <family val="3"/>
        <charset val="134"/>
        <scheme val="minor"/>
      </rPr>
      <t>在下面的黄色框内插入您当前的现金状况。</t>
    </r>
    <phoneticPr fontId="13" type="noConversion"/>
  </si>
  <si>
    <r>
      <t>FOB</t>
    </r>
    <r>
      <rPr>
        <b/>
        <sz val="11"/>
        <color theme="1"/>
        <rFont val="宋体"/>
        <family val="3"/>
        <charset val="134"/>
      </rPr>
      <t>和</t>
    </r>
    <r>
      <rPr>
        <b/>
        <sz val="11"/>
        <color theme="1"/>
        <rFont val="Arial Black"/>
        <family val="2"/>
      </rPr>
      <t>CMT</t>
    </r>
    <r>
      <rPr>
        <b/>
        <sz val="11"/>
        <color theme="1"/>
        <rFont val="宋体"/>
        <family val="3"/>
        <charset val="134"/>
      </rPr>
      <t>销售额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</si>
</sst>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1"/>
      <name val="Arial Black"/>
      <family val="2"/>
    </font>
    <font>
      <b/>
      <i/>
      <sz val="11"/>
      <color theme="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</font>
    <font>
      <sz val="9"/>
      <name val="Calibri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Calibri"/>
      <family val="3"/>
      <charset val="134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DFF5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64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theme="1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1"/>
      </right>
      <top style="thin">
        <color indexed="22"/>
      </top>
      <bottom/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22"/>
      </bottom>
      <diagonal/>
    </border>
    <border>
      <left/>
      <right style="thin">
        <color theme="1"/>
      </right>
      <top/>
      <bottom style="thin">
        <color indexed="22"/>
      </bottom>
      <diagonal/>
    </border>
    <border>
      <left/>
      <right style="thin">
        <color theme="1"/>
      </right>
      <top style="thin">
        <color indexed="22"/>
      </top>
      <bottom style="thin">
        <color indexed="22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indexed="22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7">
    <xf numFmtId="0" fontId="0" fillId="0" borderId="0" xfId="0"/>
    <xf numFmtId="0" fontId="2" fillId="0" borderId="0" xfId="0" applyFont="1" applyAlignment="1">
      <alignment horizontal="center"/>
    </xf>
    <xf numFmtId="165" fontId="0" fillId="0" borderId="1" xfId="1" applyNumberFormat="1" applyFont="1" applyBorder="1" applyAlignment="1">
      <alignment vertical="center"/>
    </xf>
    <xf numFmtId="164" fontId="0" fillId="0" borderId="1" xfId="1" applyFont="1" applyBorder="1" applyAlignment="1">
      <alignment vertical="center"/>
    </xf>
    <xf numFmtId="165" fontId="2" fillId="3" borderId="1" xfId="1" applyNumberFormat="1" applyFont="1" applyFill="1" applyBorder="1" applyAlignment="1">
      <alignment vertical="center"/>
    </xf>
    <xf numFmtId="164" fontId="2" fillId="3" borderId="1" xfId="1" applyFont="1" applyFill="1" applyBorder="1" applyAlignment="1">
      <alignment vertical="center"/>
    </xf>
    <xf numFmtId="0" fontId="0" fillId="0" borderId="1" xfId="0" applyBorder="1"/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5" xfId="0" applyBorder="1"/>
    <xf numFmtId="0" fontId="2" fillId="4" borderId="9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0" fillId="0" borderId="9" xfId="0" applyBorder="1" applyAlignment="1">
      <alignment vertical="center" wrapText="1"/>
    </xf>
    <xf numFmtId="164" fontId="0" fillId="0" borderId="10" xfId="1" applyFont="1" applyBorder="1" applyAlignment="1">
      <alignment vertical="center"/>
    </xf>
    <xf numFmtId="0" fontId="0" fillId="2" borderId="11" xfId="0" applyFill="1" applyBorder="1" applyAlignment="1">
      <alignment vertical="center"/>
    </xf>
    <xf numFmtId="164" fontId="0" fillId="2" borderId="12" xfId="1" applyFont="1" applyFill="1" applyBorder="1" applyAlignment="1">
      <alignment vertical="center"/>
    </xf>
    <xf numFmtId="2" fontId="0" fillId="5" borderId="1" xfId="0" applyNumberFormat="1" applyFill="1" applyBorder="1"/>
    <xf numFmtId="2" fontId="0" fillId="6" borderId="1" xfId="0" applyNumberForma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0" fontId="2" fillId="5" borderId="2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0" fillId="0" borderId="0" xfId="0" applyBorder="1"/>
    <xf numFmtId="0" fontId="0" fillId="0" borderId="24" xfId="0" applyBorder="1"/>
    <xf numFmtId="0" fontId="2" fillId="0" borderId="9" xfId="0" applyFont="1" applyBorder="1" applyAlignment="1">
      <alignment horizontal="center" vertical="center"/>
    </xf>
    <xf numFmtId="0" fontId="0" fillId="0" borderId="19" xfId="0" applyBorder="1"/>
    <xf numFmtId="0" fontId="2" fillId="2" borderId="9" xfId="0" applyFont="1" applyFill="1" applyBorder="1" applyAlignment="1">
      <alignment horizontal="center" vertical="center"/>
    </xf>
    <xf numFmtId="164" fontId="2" fillId="3" borderId="10" xfId="1" applyFont="1" applyFill="1" applyBorder="1" applyAlignment="1">
      <alignment vertical="center"/>
    </xf>
    <xf numFmtId="0" fontId="2" fillId="0" borderId="9" xfId="0" applyFont="1" applyBorder="1" applyAlignment="1">
      <alignment horizontal="center"/>
    </xf>
    <xf numFmtId="0" fontId="0" fillId="0" borderId="28" xfId="0" applyBorder="1"/>
    <xf numFmtId="0" fontId="2" fillId="0" borderId="25" xfId="0" applyFont="1" applyBorder="1" applyAlignment="1">
      <alignment horizontal="center"/>
    </xf>
    <xf numFmtId="164" fontId="2" fillId="3" borderId="10" xfId="0" applyNumberFormat="1" applyFont="1" applyFill="1" applyBorder="1"/>
    <xf numFmtId="0" fontId="2" fillId="5" borderId="9" xfId="0" applyFont="1" applyFill="1" applyBorder="1" applyAlignment="1">
      <alignment horizontal="center"/>
    </xf>
    <xf numFmtId="2" fontId="0" fillId="5" borderId="10" xfId="0" applyNumberFormat="1" applyFill="1" applyBorder="1"/>
    <xf numFmtId="0" fontId="2" fillId="6" borderId="9" xfId="0" applyFont="1" applyFill="1" applyBorder="1" applyAlignment="1">
      <alignment horizontal="center"/>
    </xf>
    <xf numFmtId="2" fontId="0" fillId="6" borderId="10" xfId="0" applyNumberFormat="1" applyFill="1" applyBorder="1"/>
    <xf numFmtId="0" fontId="2" fillId="0" borderId="29" xfId="0" applyFont="1" applyBorder="1" applyAlignment="1">
      <alignment horizontal="center"/>
    </xf>
    <xf numFmtId="0" fontId="0" fillId="0" borderId="30" xfId="0" applyBorder="1"/>
    <xf numFmtId="0" fontId="0" fillId="0" borderId="0" xfId="0" applyFill="1" applyBorder="1"/>
    <xf numFmtId="0" fontId="8" fillId="12" borderId="14" xfId="0" applyFont="1" applyFill="1" applyBorder="1"/>
    <xf numFmtId="0" fontId="2" fillId="12" borderId="15" xfId="0" applyFont="1" applyFill="1" applyBorder="1"/>
    <xf numFmtId="0" fontId="2" fillId="12" borderId="16" xfId="0" applyFont="1" applyFill="1" applyBorder="1"/>
    <xf numFmtId="0" fontId="2" fillId="12" borderId="31" xfId="0" applyFont="1" applyFill="1" applyBorder="1"/>
    <xf numFmtId="0" fontId="2" fillId="12" borderId="0" xfId="0" applyFont="1" applyFill="1"/>
    <xf numFmtId="0" fontId="2" fillId="12" borderId="32" xfId="0" applyFont="1" applyFill="1" applyBorder="1"/>
    <xf numFmtId="0" fontId="2" fillId="12" borderId="17" xfId="0" applyFont="1" applyFill="1" applyBorder="1"/>
    <xf numFmtId="0" fontId="2" fillId="12" borderId="13" xfId="0" applyFont="1" applyFill="1" applyBorder="1"/>
    <xf numFmtId="0" fontId="2" fillId="12" borderId="18" xfId="0" applyFont="1" applyFill="1" applyBorder="1"/>
    <xf numFmtId="0" fontId="9" fillId="15" borderId="14" xfId="0" applyFont="1" applyFill="1" applyBorder="1"/>
    <xf numFmtId="0" fontId="10" fillId="15" borderId="33" xfId="0" applyFont="1" applyFill="1" applyBorder="1" applyAlignment="1">
      <alignment horizontal="center" vertical="center" wrapText="1"/>
    </xf>
    <xf numFmtId="17" fontId="10" fillId="15" borderId="33" xfId="0" applyNumberFormat="1" applyFont="1" applyFill="1" applyBorder="1" applyAlignment="1">
      <alignment horizontal="center" vertical="center" wrapText="1"/>
    </xf>
    <xf numFmtId="17" fontId="10" fillId="15" borderId="34" xfId="0" applyNumberFormat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vertical="center" wrapText="1"/>
    </xf>
    <xf numFmtId="3" fontId="11" fillId="0" borderId="39" xfId="0" applyNumberFormat="1" applyFont="1" applyBorder="1" applyAlignment="1">
      <alignment vertical="center"/>
    </xf>
    <xf numFmtId="3" fontId="11" fillId="0" borderId="40" xfId="0" applyNumberFormat="1" applyFont="1" applyBorder="1" applyAlignment="1">
      <alignment vertical="center"/>
    </xf>
    <xf numFmtId="0" fontId="12" fillId="10" borderId="31" xfId="0" applyFont="1" applyFill="1" applyBorder="1"/>
    <xf numFmtId="3" fontId="13" fillId="10" borderId="44" xfId="0" applyNumberFormat="1" applyFont="1" applyFill="1" applyBorder="1" applyAlignment="1">
      <alignment vertical="center"/>
    </xf>
    <xf numFmtId="3" fontId="13" fillId="10" borderId="45" xfId="0" applyNumberFormat="1" applyFont="1" applyFill="1" applyBorder="1" applyAlignment="1">
      <alignment vertical="center"/>
    </xf>
    <xf numFmtId="0" fontId="14" fillId="0" borderId="0" xfId="0" applyFont="1" applyAlignment="1">
      <alignment vertical="center" wrapText="1"/>
    </xf>
    <xf numFmtId="3" fontId="13" fillId="15" borderId="15" xfId="0" applyNumberFormat="1" applyFont="1" applyFill="1" applyBorder="1" applyAlignment="1">
      <alignment vertical="center"/>
    </xf>
    <xf numFmtId="3" fontId="13" fillId="15" borderId="16" xfId="0" applyNumberFormat="1" applyFont="1" applyFill="1" applyBorder="1" applyAlignment="1">
      <alignment vertical="center"/>
    </xf>
    <xf numFmtId="0" fontId="9" fillId="0" borderId="31" xfId="0" applyFont="1" applyBorder="1"/>
    <xf numFmtId="3" fontId="11" fillId="0" borderId="32" xfId="0" applyNumberFormat="1" applyFont="1" applyBorder="1" applyAlignment="1">
      <alignment vertical="center"/>
    </xf>
    <xf numFmtId="3" fontId="11" fillId="10" borderId="32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47" xfId="0" applyFont="1" applyBorder="1" applyAlignment="1">
      <alignment vertical="center"/>
    </xf>
    <xf numFmtId="0" fontId="13" fillId="0" borderId="42" xfId="0" applyFont="1" applyBorder="1" applyAlignment="1">
      <alignment vertical="center"/>
    </xf>
    <xf numFmtId="0" fontId="13" fillId="0" borderId="36" xfId="0" applyFont="1" applyBorder="1" applyAlignment="1">
      <alignment vertical="center" wrapText="1"/>
    </xf>
    <xf numFmtId="3" fontId="13" fillId="0" borderId="36" xfId="0" applyNumberFormat="1" applyFont="1" applyBorder="1" applyAlignment="1">
      <alignment vertical="center"/>
    </xf>
    <xf numFmtId="0" fontId="8" fillId="17" borderId="14" xfId="0" applyFont="1" applyFill="1" applyBorder="1"/>
    <xf numFmtId="0" fontId="2" fillId="17" borderId="15" xfId="0" applyFont="1" applyFill="1" applyBorder="1"/>
    <xf numFmtId="0" fontId="2" fillId="17" borderId="16" xfId="0" applyFont="1" applyFill="1" applyBorder="1"/>
    <xf numFmtId="0" fontId="2" fillId="17" borderId="31" xfId="0" applyFont="1" applyFill="1" applyBorder="1"/>
    <xf numFmtId="0" fontId="2" fillId="17" borderId="0" xfId="0" applyFont="1" applyFill="1"/>
    <xf numFmtId="0" fontId="2" fillId="17" borderId="32" xfId="0" applyFont="1" applyFill="1" applyBorder="1"/>
    <xf numFmtId="0" fontId="2" fillId="17" borderId="17" xfId="0" applyFont="1" applyFill="1" applyBorder="1"/>
    <xf numFmtId="0" fontId="2" fillId="17" borderId="13" xfId="0" applyFont="1" applyFill="1" applyBorder="1"/>
    <xf numFmtId="0" fontId="2" fillId="17" borderId="18" xfId="0" applyFont="1" applyFill="1" applyBorder="1"/>
    <xf numFmtId="0" fontId="2" fillId="0" borderId="0" xfId="0" applyFont="1"/>
    <xf numFmtId="0" fontId="1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31" xfId="0" applyFont="1" applyFill="1" applyBorder="1"/>
    <xf numFmtId="3" fontId="16" fillId="0" borderId="44" xfId="0" applyNumberFormat="1" applyFont="1" applyFill="1" applyBorder="1" applyAlignment="1">
      <alignment vertical="center"/>
    </xf>
    <xf numFmtId="0" fontId="11" fillId="0" borderId="35" xfId="0" applyFont="1" applyFill="1" applyBorder="1" applyAlignment="1">
      <alignment vertical="center" wrapText="1"/>
    </xf>
    <xf numFmtId="3" fontId="11" fillId="0" borderId="36" xfId="0" applyNumberFormat="1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13" fillId="0" borderId="44" xfId="0" applyNumberFormat="1" applyFont="1" applyFill="1" applyBorder="1" applyAlignment="1">
      <alignment vertical="center"/>
    </xf>
    <xf numFmtId="0" fontId="9" fillId="0" borderId="31" xfId="0" applyFont="1" applyFill="1" applyBorder="1"/>
    <xf numFmtId="0" fontId="0" fillId="0" borderId="0" xfId="0" applyFill="1" applyBorder="1" applyAlignment="1">
      <alignment horizontal="left"/>
    </xf>
    <xf numFmtId="0" fontId="11" fillId="0" borderId="46" xfId="0" applyFont="1" applyBorder="1" applyAlignment="1">
      <alignment vertical="center" wrapText="1"/>
    </xf>
    <xf numFmtId="3" fontId="11" fillId="0" borderId="44" xfId="0" applyNumberFormat="1" applyFont="1" applyBorder="1" applyAlignment="1">
      <alignment vertical="center"/>
    </xf>
    <xf numFmtId="3" fontId="11" fillId="0" borderId="45" xfId="0" applyNumberFormat="1" applyFont="1" applyBorder="1" applyAlignment="1">
      <alignment vertical="center"/>
    </xf>
    <xf numFmtId="3" fontId="13" fillId="10" borderId="48" xfId="0" applyNumberFormat="1" applyFont="1" applyFill="1" applyBorder="1" applyAlignment="1">
      <alignment vertical="center"/>
    </xf>
    <xf numFmtId="0" fontId="10" fillId="18" borderId="41" xfId="0" applyFont="1" applyFill="1" applyBorder="1" applyAlignment="1">
      <alignment vertical="center" wrapText="1"/>
    </xf>
    <xf numFmtId="3" fontId="11" fillId="18" borderId="42" xfId="0" applyNumberFormat="1" applyFont="1" applyFill="1" applyBorder="1" applyAlignment="1">
      <alignment vertical="center"/>
    </xf>
    <xf numFmtId="3" fontId="11" fillId="18" borderId="43" xfId="0" applyNumberFormat="1" applyFont="1" applyFill="1" applyBorder="1" applyAlignment="1">
      <alignment vertical="center"/>
    </xf>
    <xf numFmtId="0" fontId="9" fillId="3" borderId="14" xfId="0" applyFont="1" applyFill="1" applyBorder="1"/>
    <xf numFmtId="0" fontId="10" fillId="3" borderId="33" xfId="0" applyFont="1" applyFill="1" applyBorder="1" applyAlignment="1">
      <alignment horizontal="center" vertical="center" wrapText="1"/>
    </xf>
    <xf numFmtId="17" fontId="10" fillId="3" borderId="33" xfId="0" applyNumberFormat="1" applyFont="1" applyFill="1" applyBorder="1" applyAlignment="1">
      <alignment horizontal="center" vertical="center" wrapText="1"/>
    </xf>
    <xf numFmtId="3" fontId="13" fillId="10" borderId="49" xfId="0" applyNumberFormat="1" applyFont="1" applyFill="1" applyBorder="1" applyAlignment="1">
      <alignment vertical="center"/>
    </xf>
    <xf numFmtId="3" fontId="13" fillId="0" borderId="0" xfId="0" applyNumberFormat="1" applyFont="1" applyBorder="1" applyAlignment="1">
      <alignment vertical="center"/>
    </xf>
    <xf numFmtId="3" fontId="11" fillId="0" borderId="0" xfId="0" applyNumberFormat="1" applyFont="1" applyBorder="1" applyAlignment="1">
      <alignment vertical="center"/>
    </xf>
    <xf numFmtId="3" fontId="13" fillId="0" borderId="32" xfId="0" applyNumberFormat="1" applyFont="1" applyBorder="1" applyAlignment="1">
      <alignment vertical="center"/>
    </xf>
    <xf numFmtId="3" fontId="11" fillId="10" borderId="0" xfId="0" applyNumberFormat="1" applyFont="1" applyFill="1" applyBorder="1" applyAlignment="1">
      <alignment vertical="center"/>
    </xf>
    <xf numFmtId="3" fontId="0" fillId="0" borderId="0" xfId="0" applyNumberFormat="1"/>
    <xf numFmtId="0" fontId="9" fillId="18" borderId="31" xfId="0" applyFont="1" applyFill="1" applyBorder="1"/>
    <xf numFmtId="3" fontId="11" fillId="18" borderId="36" xfId="0" applyNumberFormat="1" applyFont="1" applyFill="1" applyBorder="1" applyAlignment="1">
      <alignment vertical="center"/>
    </xf>
    <xf numFmtId="3" fontId="13" fillId="18" borderId="44" xfId="0" applyNumberFormat="1" applyFont="1" applyFill="1" applyBorder="1" applyAlignment="1">
      <alignment vertical="center"/>
    </xf>
    <xf numFmtId="0" fontId="12" fillId="19" borderId="31" xfId="0" applyFont="1" applyFill="1" applyBorder="1"/>
    <xf numFmtId="3" fontId="10" fillId="19" borderId="36" xfId="0" applyNumberFormat="1" applyFont="1" applyFill="1" applyBorder="1" applyAlignment="1">
      <alignment vertical="center"/>
    </xf>
    <xf numFmtId="0" fontId="12" fillId="19" borderId="35" xfId="0" applyFont="1" applyFill="1" applyBorder="1" applyAlignment="1">
      <alignment vertical="center" wrapText="1"/>
    </xf>
    <xf numFmtId="3" fontId="12" fillId="19" borderId="36" xfId="0" applyNumberFormat="1" applyFont="1" applyFill="1" applyBorder="1" applyAlignment="1">
      <alignment vertical="center"/>
    </xf>
    <xf numFmtId="3" fontId="10" fillId="19" borderId="32" xfId="0" applyNumberFormat="1" applyFont="1" applyFill="1" applyBorder="1" applyAlignment="1">
      <alignment vertical="center"/>
    </xf>
    <xf numFmtId="3" fontId="12" fillId="19" borderId="37" xfId="0" applyNumberFormat="1" applyFont="1" applyFill="1" applyBorder="1" applyAlignment="1">
      <alignment vertical="center"/>
    </xf>
    <xf numFmtId="0" fontId="14" fillId="0" borderId="31" xfId="0" applyFont="1" applyBorder="1" applyAlignment="1">
      <alignment vertical="center" wrapText="1"/>
    </xf>
    <xf numFmtId="3" fontId="10" fillId="19" borderId="0" xfId="0" applyNumberFormat="1" applyFont="1" applyFill="1" applyBorder="1" applyAlignment="1">
      <alignment vertical="center"/>
    </xf>
    <xf numFmtId="0" fontId="3" fillId="16" borderId="20" xfId="0" applyFont="1" applyFill="1" applyBorder="1" applyAlignment="1">
      <alignment vertical="center" wrapText="1"/>
    </xf>
    <xf numFmtId="3" fontId="3" fillId="16" borderId="21" xfId="0" applyNumberFormat="1" applyFont="1" applyFill="1" applyBorder="1" applyAlignment="1">
      <alignment vertical="center"/>
    </xf>
    <xf numFmtId="0" fontId="3" fillId="5" borderId="20" xfId="0" applyFont="1" applyFill="1" applyBorder="1" applyAlignment="1">
      <alignment vertical="center" wrapText="1"/>
    </xf>
    <xf numFmtId="3" fontId="3" fillId="5" borderId="21" xfId="0" applyNumberFormat="1" applyFont="1" applyFill="1" applyBorder="1" applyAlignment="1">
      <alignment vertical="center"/>
    </xf>
    <xf numFmtId="0" fontId="2" fillId="19" borderId="31" xfId="0" applyFont="1" applyFill="1" applyBorder="1"/>
    <xf numFmtId="0" fontId="0" fillId="0" borderId="50" xfId="0" applyFont="1" applyBorder="1"/>
    <xf numFmtId="3" fontId="0" fillId="0" borderId="0" xfId="0" applyNumberFormat="1" applyBorder="1"/>
    <xf numFmtId="9" fontId="0" fillId="20" borderId="0" xfId="2" applyFont="1" applyFill="1" applyBorder="1"/>
    <xf numFmtId="0" fontId="2" fillId="19" borderId="50" xfId="0" applyFont="1" applyFill="1" applyBorder="1"/>
    <xf numFmtId="9" fontId="0" fillId="19" borderId="0" xfId="2" applyFont="1" applyFill="1" applyBorder="1"/>
    <xf numFmtId="0" fontId="2" fillId="0" borderId="50" xfId="0" applyFont="1" applyBorder="1"/>
    <xf numFmtId="3" fontId="2" fillId="19" borderId="0" xfId="0" applyNumberFormat="1" applyFont="1" applyFill="1" applyBorder="1"/>
    <xf numFmtId="3" fontId="0" fillId="0" borderId="32" xfId="0" applyNumberFormat="1" applyFill="1" applyBorder="1"/>
    <xf numFmtId="3" fontId="11" fillId="14" borderId="0" xfId="0" applyNumberFormat="1" applyFont="1" applyFill="1" applyBorder="1" applyAlignment="1">
      <alignment vertical="center"/>
    </xf>
    <xf numFmtId="3" fontId="11" fillId="14" borderId="32" xfId="0" applyNumberFormat="1" applyFont="1" applyFill="1" applyBorder="1" applyAlignment="1">
      <alignment vertical="center"/>
    </xf>
    <xf numFmtId="0" fontId="12" fillId="0" borderId="50" xfId="0" applyFont="1" applyFill="1" applyBorder="1"/>
    <xf numFmtId="3" fontId="10" fillId="0" borderId="36" xfId="0" applyNumberFormat="1" applyFont="1" applyFill="1" applyBorder="1" applyAlignment="1">
      <alignment vertical="center"/>
    </xf>
    <xf numFmtId="3" fontId="10" fillId="0" borderId="44" xfId="0" applyNumberFormat="1" applyFont="1" applyFill="1" applyBorder="1" applyAlignment="1">
      <alignment vertical="center"/>
    </xf>
    <xf numFmtId="0" fontId="10" fillId="0" borderId="41" xfId="0" applyFont="1" applyFill="1" applyBorder="1" applyAlignment="1">
      <alignment vertical="center" wrapText="1"/>
    </xf>
    <xf numFmtId="3" fontId="11" fillId="0" borderId="42" xfId="0" applyNumberFormat="1" applyFont="1" applyFill="1" applyBorder="1" applyAlignment="1">
      <alignment vertical="center"/>
    </xf>
    <xf numFmtId="3" fontId="11" fillId="0" borderId="43" xfId="0" applyNumberFormat="1" applyFont="1" applyFill="1" applyBorder="1" applyAlignment="1">
      <alignment vertical="center"/>
    </xf>
    <xf numFmtId="0" fontId="9" fillId="0" borderId="50" xfId="0" applyFont="1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vertical="center"/>
    </xf>
    <xf numFmtId="9" fontId="0" fillId="0" borderId="0" xfId="0" applyNumberFormat="1" applyBorder="1"/>
    <xf numFmtId="0" fontId="2" fillId="0" borderId="0" xfId="0" applyFont="1" applyBorder="1" applyAlignment="1">
      <alignment horizontal="left"/>
    </xf>
    <xf numFmtId="166" fontId="0" fillId="0" borderId="0" xfId="0" applyNumberFormat="1" applyBorder="1"/>
    <xf numFmtId="0" fontId="2" fillId="0" borderId="32" xfId="0" applyFont="1" applyBorder="1"/>
    <xf numFmtId="0" fontId="0" fillId="22" borderId="32" xfId="0" applyFill="1" applyBorder="1"/>
    <xf numFmtId="166" fontId="0" fillId="22" borderId="32" xfId="1" applyNumberFormat="1" applyFont="1" applyFill="1" applyBorder="1"/>
    <xf numFmtId="0" fontId="2" fillId="22" borderId="32" xfId="0" applyFont="1" applyFill="1" applyBorder="1"/>
    <xf numFmtId="3" fontId="10" fillId="0" borderId="0" xfId="0" applyNumberFormat="1" applyFont="1" applyFill="1" applyBorder="1" applyAlignment="1">
      <alignment vertical="center"/>
    </xf>
    <xf numFmtId="3" fontId="10" fillId="0" borderId="32" xfId="0" applyNumberFormat="1" applyFont="1" applyFill="1" applyBorder="1" applyAlignment="1">
      <alignment vertical="center"/>
    </xf>
    <xf numFmtId="0" fontId="15" fillId="0" borderId="42" xfId="0" applyFont="1" applyBorder="1" applyAlignment="1">
      <alignment vertical="center"/>
    </xf>
    <xf numFmtId="3" fontId="3" fillId="5" borderId="51" xfId="0" applyNumberFormat="1" applyFont="1" applyFill="1" applyBorder="1" applyAlignment="1">
      <alignment vertical="center"/>
    </xf>
    <xf numFmtId="0" fontId="2" fillId="14" borderId="31" xfId="0" applyFont="1" applyFill="1" applyBorder="1"/>
    <xf numFmtId="0" fontId="0" fillId="0" borderId="31" xfId="0" applyFill="1" applyBorder="1"/>
    <xf numFmtId="3" fontId="0" fillId="0" borderId="0" xfId="0" applyNumberFormat="1" applyFill="1" applyBorder="1"/>
    <xf numFmtId="0" fontId="0" fillId="0" borderId="17" xfId="0" applyFill="1" applyBorder="1"/>
    <xf numFmtId="3" fontId="0" fillId="0" borderId="13" xfId="0" applyNumberFormat="1" applyFill="1" applyBorder="1"/>
    <xf numFmtId="3" fontId="0" fillId="0" borderId="18" xfId="0" applyNumberFormat="1" applyFill="1" applyBorder="1"/>
    <xf numFmtId="3" fontId="2" fillId="19" borderId="32" xfId="0" applyNumberFormat="1" applyFont="1" applyFill="1" applyBorder="1"/>
    <xf numFmtId="0" fontId="0" fillId="0" borderId="0" xfId="0" applyAlignment="1">
      <alignment wrapText="1"/>
    </xf>
    <xf numFmtId="0" fontId="2" fillId="0" borderId="0" xfId="0" applyFont="1" applyBorder="1" applyAlignment="1">
      <alignment wrapText="1"/>
    </xf>
    <xf numFmtId="167" fontId="2" fillId="0" borderId="0" xfId="0" applyNumberFormat="1" applyFont="1" applyBorder="1"/>
    <xf numFmtId="0" fontId="2" fillId="18" borderId="0" xfId="0" applyFont="1" applyFill="1" applyBorder="1" applyAlignment="1">
      <alignment wrapText="1"/>
    </xf>
    <xf numFmtId="167" fontId="0" fillId="0" borderId="32" xfId="0" applyNumberFormat="1" applyFont="1" applyBorder="1"/>
    <xf numFmtId="167" fontId="0" fillId="0" borderId="52" xfId="0" applyNumberFormat="1" applyFont="1" applyBorder="1"/>
    <xf numFmtId="3" fontId="11" fillId="0" borderId="44" xfId="0" applyNumberFormat="1" applyFont="1" applyFill="1" applyBorder="1" applyAlignment="1">
      <alignment vertical="center"/>
    </xf>
    <xf numFmtId="3" fontId="11" fillId="0" borderId="0" xfId="0" applyNumberFormat="1" applyFont="1" applyAlignment="1">
      <alignment vertical="center"/>
    </xf>
    <xf numFmtId="3" fontId="11" fillId="0" borderId="53" xfId="0" applyNumberFormat="1" applyFont="1" applyFill="1" applyBorder="1" applyAlignment="1">
      <alignment vertical="center"/>
    </xf>
    <xf numFmtId="3" fontId="11" fillId="0" borderId="54" xfId="0" applyNumberFormat="1" applyFont="1" applyFill="1" applyBorder="1" applyAlignment="1">
      <alignment vertical="center"/>
    </xf>
    <xf numFmtId="3" fontId="10" fillId="19" borderId="53" xfId="0" applyNumberFormat="1" applyFont="1" applyFill="1" applyBorder="1" applyAlignment="1">
      <alignment vertical="center"/>
    </xf>
    <xf numFmtId="3" fontId="10" fillId="0" borderId="54" xfId="0" applyNumberFormat="1" applyFont="1" applyFill="1" applyBorder="1" applyAlignment="1">
      <alignment vertical="center"/>
    </xf>
    <xf numFmtId="3" fontId="13" fillId="18" borderId="54" xfId="0" applyNumberFormat="1" applyFont="1" applyFill="1" applyBorder="1" applyAlignment="1">
      <alignment vertical="center"/>
    </xf>
    <xf numFmtId="3" fontId="13" fillId="0" borderId="53" xfId="0" applyNumberFormat="1" applyFont="1" applyFill="1" applyBorder="1" applyAlignment="1">
      <alignment vertical="center"/>
    </xf>
    <xf numFmtId="3" fontId="10" fillId="0" borderId="53" xfId="0" applyNumberFormat="1" applyFont="1" applyFill="1" applyBorder="1" applyAlignment="1">
      <alignment vertical="center"/>
    </xf>
    <xf numFmtId="17" fontId="10" fillId="3" borderId="55" xfId="0" applyNumberFormat="1" applyFont="1" applyFill="1" applyBorder="1" applyAlignment="1">
      <alignment horizontal="center" vertical="center" wrapText="1"/>
    </xf>
    <xf numFmtId="3" fontId="11" fillId="0" borderId="56" xfId="0" applyNumberFormat="1" applyFont="1" applyBorder="1" applyAlignment="1">
      <alignment vertical="center"/>
    </xf>
    <xf numFmtId="3" fontId="11" fillId="18" borderId="57" xfId="0" applyNumberFormat="1" applyFont="1" applyFill="1" applyBorder="1" applyAlignment="1">
      <alignment vertical="center"/>
    </xf>
    <xf numFmtId="3" fontId="11" fillId="0" borderId="57" xfId="0" applyNumberFormat="1" applyFont="1" applyFill="1" applyBorder="1" applyAlignment="1">
      <alignment vertical="center"/>
    </xf>
    <xf numFmtId="3" fontId="12" fillId="19" borderId="53" xfId="0" applyNumberFormat="1" applyFont="1" applyFill="1" applyBorder="1" applyAlignment="1">
      <alignment vertical="center"/>
    </xf>
    <xf numFmtId="3" fontId="16" fillId="0" borderId="54" xfId="0" applyNumberFormat="1" applyFont="1" applyFill="1" applyBorder="1" applyAlignment="1">
      <alignment vertical="center"/>
    </xf>
    <xf numFmtId="3" fontId="3" fillId="5" borderId="58" xfId="0" applyNumberFormat="1" applyFont="1" applyFill="1" applyBorder="1" applyAlignment="1">
      <alignment vertical="center"/>
    </xf>
    <xf numFmtId="3" fontId="13" fillId="0" borderId="59" xfId="0" applyNumberFormat="1" applyFont="1" applyBorder="1" applyAlignment="1">
      <alignment vertical="center"/>
    </xf>
    <xf numFmtId="3" fontId="11" fillId="0" borderId="59" xfId="0" applyNumberFormat="1" applyFont="1" applyBorder="1" applyAlignment="1">
      <alignment vertical="center"/>
    </xf>
    <xf numFmtId="3" fontId="10" fillId="19" borderId="59" xfId="0" applyNumberFormat="1" applyFont="1" applyFill="1" applyBorder="1" applyAlignment="1">
      <alignment vertical="center"/>
    </xf>
    <xf numFmtId="3" fontId="10" fillId="0" borderId="59" xfId="0" applyNumberFormat="1" applyFont="1" applyFill="1" applyBorder="1" applyAlignment="1">
      <alignment vertical="center"/>
    </xf>
    <xf numFmtId="3" fontId="11" fillId="10" borderId="59" xfId="0" applyNumberFormat="1" applyFont="1" applyFill="1" applyBorder="1" applyAlignment="1">
      <alignment vertical="center"/>
    </xf>
    <xf numFmtId="0" fontId="2" fillId="0" borderId="0" xfId="0" applyFont="1" applyFill="1" applyAlignment="1"/>
    <xf numFmtId="0" fontId="0" fillId="0" borderId="0" xfId="0" applyFont="1" applyAlignment="1">
      <alignment vertical="center" wrapText="1"/>
    </xf>
    <xf numFmtId="0" fontId="2" fillId="0" borderId="0" xfId="0" applyFont="1" applyFill="1" applyAlignment="1">
      <alignment wrapText="1"/>
    </xf>
    <xf numFmtId="0" fontId="0" fillId="0" borderId="0" xfId="0" applyAlignment="1">
      <alignment vertical="center" wrapText="1"/>
    </xf>
    <xf numFmtId="38" fontId="3" fillId="15" borderId="21" xfId="0" applyNumberFormat="1" applyFont="1" applyFill="1" applyBorder="1" applyAlignment="1">
      <alignment vertical="center"/>
    </xf>
    <xf numFmtId="0" fontId="0" fillId="22" borderId="62" xfId="0" applyFill="1" applyBorder="1"/>
    <xf numFmtId="0" fontId="2" fillId="22" borderId="62" xfId="0" applyFont="1" applyFill="1" applyBorder="1"/>
    <xf numFmtId="166" fontId="0" fillId="22" borderId="62" xfId="1" applyNumberFormat="1" applyFont="1" applyFill="1" applyBorder="1"/>
    <xf numFmtId="9" fontId="2" fillId="22" borderId="62" xfId="0" applyNumberFormat="1" applyFont="1" applyFill="1" applyBorder="1"/>
    <xf numFmtId="0" fontId="2" fillId="10" borderId="1" xfId="0" applyFont="1" applyFill="1" applyBorder="1" applyAlignment="1">
      <alignment horizontal="center" vertical="center" wrapText="1"/>
    </xf>
    <xf numFmtId="164" fontId="2" fillId="18" borderId="0" xfId="1" applyFont="1" applyFill="1" applyBorder="1"/>
    <xf numFmtId="164" fontId="0" fillId="0" borderId="32" xfId="1" applyFont="1" applyBorder="1"/>
    <xf numFmtId="164" fontId="0" fillId="0" borderId="18" xfId="1" applyFont="1" applyBorder="1"/>
    <xf numFmtId="164" fontId="0" fillId="0" borderId="16" xfId="1" applyFont="1" applyBorder="1"/>
    <xf numFmtId="0" fontId="0" fillId="0" borderId="62" xfId="0" applyBorder="1"/>
    <xf numFmtId="0" fontId="2" fillId="0" borderId="62" xfId="0" applyFont="1" applyFill="1" applyBorder="1"/>
    <xf numFmtId="0" fontId="2" fillId="0" borderId="5" xfId="0" applyFont="1" applyFill="1" applyBorder="1"/>
    <xf numFmtId="3" fontId="0" fillId="0" borderId="62" xfId="0" applyNumberFormat="1" applyFont="1" applyBorder="1"/>
    <xf numFmtId="3" fontId="0" fillId="0" borderId="5" xfId="0" applyNumberFormat="1" applyFont="1" applyBorder="1"/>
    <xf numFmtId="0" fontId="2" fillId="23" borderId="1" xfId="0" applyFont="1" applyFill="1" applyBorder="1" applyAlignment="1">
      <alignment horizontal="center" vertical="center"/>
    </xf>
    <xf numFmtId="0" fontId="0" fillId="0" borderId="18" xfId="0" applyBorder="1"/>
    <xf numFmtId="0" fontId="0" fillId="0" borderId="32" xfId="0" applyBorder="1"/>
    <xf numFmtId="0" fontId="0" fillId="0" borderId="63" xfId="0" applyBorder="1"/>
    <xf numFmtId="9" fontId="2" fillId="12" borderId="62" xfId="0" applyNumberFormat="1" applyFont="1" applyFill="1" applyBorder="1"/>
    <xf numFmtId="9" fontId="2" fillId="12" borderId="62" xfId="0" applyNumberFormat="1" applyFont="1" applyFill="1" applyBorder="1" applyAlignment="1">
      <alignment horizontal="right"/>
    </xf>
    <xf numFmtId="9" fontId="2" fillId="12" borderId="5" xfId="0" applyNumberFormat="1" applyFont="1" applyFill="1" applyBorder="1" applyAlignment="1">
      <alignment horizontal="right"/>
    </xf>
    <xf numFmtId="9" fontId="2" fillId="12" borderId="18" xfId="0" applyNumberFormat="1" applyFont="1" applyFill="1" applyBorder="1" applyAlignment="1">
      <alignment horizontal="right"/>
    </xf>
    <xf numFmtId="0" fontId="2" fillId="1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9" fontId="2" fillId="6" borderId="62" xfId="0" applyNumberFormat="1" applyFont="1" applyFill="1" applyBorder="1"/>
    <xf numFmtId="9" fontId="2" fillId="6" borderId="62" xfId="0" applyNumberFormat="1" applyFont="1" applyFill="1" applyBorder="1" applyAlignment="1">
      <alignment horizontal="right"/>
    </xf>
    <xf numFmtId="9" fontId="2" fillId="6" borderId="5" xfId="0" applyNumberFormat="1" applyFont="1" applyFill="1" applyBorder="1" applyAlignment="1">
      <alignment horizontal="right"/>
    </xf>
    <xf numFmtId="9" fontId="2" fillId="6" borderId="18" xfId="0" applyNumberFormat="1" applyFont="1" applyFill="1" applyBorder="1" applyAlignment="1">
      <alignment horizontal="right"/>
    </xf>
    <xf numFmtId="9" fontId="0" fillId="19" borderId="13" xfId="2" applyFont="1" applyFill="1" applyBorder="1"/>
    <xf numFmtId="9" fontId="0" fillId="9" borderId="32" xfId="2" applyFont="1" applyFill="1" applyBorder="1"/>
    <xf numFmtId="9" fontId="0" fillId="9" borderId="18" xfId="2" applyFont="1" applyFill="1" applyBorder="1"/>
    <xf numFmtId="0" fontId="3" fillId="0" borderId="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/>
    </xf>
    <xf numFmtId="3" fontId="3" fillId="0" borderId="59" xfId="0" applyNumberFormat="1" applyFont="1" applyFill="1" applyBorder="1" applyAlignment="1">
      <alignment vertical="center"/>
    </xf>
    <xf numFmtId="0" fontId="12" fillId="0" borderId="0" xfId="0" applyFont="1" applyFill="1" applyBorder="1"/>
    <xf numFmtId="3" fontId="3" fillId="16" borderId="51" xfId="0" applyNumberFormat="1" applyFont="1" applyFill="1" applyBorder="1" applyAlignment="1">
      <alignment vertical="center"/>
    </xf>
    <xf numFmtId="38" fontId="3" fillId="15" borderId="51" xfId="0" applyNumberFormat="1" applyFont="1" applyFill="1" applyBorder="1" applyAlignment="1">
      <alignment vertical="center"/>
    </xf>
    <xf numFmtId="3" fontId="3" fillId="0" borderId="32" xfId="0" applyNumberFormat="1" applyFont="1" applyFill="1" applyBorder="1" applyAlignment="1">
      <alignment vertical="center"/>
    </xf>
    <xf numFmtId="0" fontId="3" fillId="3" borderId="65" xfId="0" applyFont="1" applyFill="1" applyBorder="1" applyAlignment="1">
      <alignment vertical="center" wrapText="1"/>
    </xf>
    <xf numFmtId="3" fontId="3" fillId="3" borderId="65" xfId="0" applyNumberFormat="1" applyFont="1" applyFill="1" applyBorder="1" applyAlignment="1">
      <alignment vertical="center"/>
    </xf>
    <xf numFmtId="3" fontId="3" fillId="3" borderId="64" xfId="0" applyNumberFormat="1" applyFont="1" applyFill="1" applyBorder="1" applyAlignment="1">
      <alignment vertical="center"/>
    </xf>
    <xf numFmtId="38" fontId="18" fillId="0" borderId="0" xfId="0" applyNumberFormat="1" applyFont="1" applyFill="1" applyBorder="1" applyAlignment="1">
      <alignment vertical="center"/>
    </xf>
    <xf numFmtId="38" fontId="18" fillId="0" borderId="32" xfId="0" applyNumberFormat="1" applyFont="1" applyFill="1" applyBorder="1" applyAlignment="1">
      <alignment vertical="center"/>
    </xf>
    <xf numFmtId="0" fontId="3" fillId="18" borderId="66" xfId="0" applyFont="1" applyFill="1" applyBorder="1" applyAlignment="1">
      <alignment vertical="center" wrapText="1"/>
    </xf>
    <xf numFmtId="38" fontId="18" fillId="18" borderId="67" xfId="0" applyNumberFormat="1" applyFont="1" applyFill="1" applyBorder="1" applyAlignment="1">
      <alignment vertical="center"/>
    </xf>
    <xf numFmtId="38" fontId="18" fillId="18" borderId="68" xfId="0" applyNumberFormat="1" applyFont="1" applyFill="1" applyBorder="1" applyAlignment="1">
      <alignment vertical="center"/>
    </xf>
    <xf numFmtId="0" fontId="3" fillId="6" borderId="20" xfId="0" applyFont="1" applyFill="1" applyBorder="1" applyAlignment="1">
      <alignment vertical="center" wrapText="1"/>
    </xf>
    <xf numFmtId="3" fontId="11" fillId="18" borderId="44" xfId="0" applyNumberFormat="1" applyFont="1" applyFill="1" applyBorder="1" applyAlignment="1">
      <alignment vertical="center"/>
    </xf>
    <xf numFmtId="3" fontId="11" fillId="18" borderId="54" xfId="0" applyNumberFormat="1" applyFont="1" applyFill="1" applyBorder="1" applyAlignment="1">
      <alignment vertical="center"/>
    </xf>
    <xf numFmtId="0" fontId="10" fillId="15" borderId="14" xfId="0" applyFont="1" applyFill="1" applyBorder="1" applyAlignment="1">
      <alignment vertical="center" wrapText="1"/>
    </xf>
    <xf numFmtId="3" fontId="11" fillId="15" borderId="15" xfId="0" applyNumberFormat="1" applyFont="1" applyFill="1" applyBorder="1" applyAlignment="1">
      <alignment vertical="center"/>
    </xf>
    <xf numFmtId="3" fontId="11" fillId="15" borderId="60" xfId="0" applyNumberFormat="1" applyFont="1" applyFill="1" applyBorder="1" applyAlignment="1">
      <alignment vertical="center"/>
    </xf>
    <xf numFmtId="3" fontId="11" fillId="10" borderId="48" xfId="0" applyNumberFormat="1" applyFont="1" applyFill="1" applyBorder="1" applyAlignment="1">
      <alignment vertical="center"/>
    </xf>
    <xf numFmtId="3" fontId="11" fillId="10" borderId="61" xfId="0" applyNumberFormat="1" applyFont="1" applyFill="1" applyBorder="1" applyAlignment="1">
      <alignment vertical="center"/>
    </xf>
    <xf numFmtId="3" fontId="11" fillId="10" borderId="44" xfId="0" applyNumberFormat="1" applyFont="1" applyFill="1" applyBorder="1" applyAlignment="1">
      <alignment vertical="center"/>
    </xf>
    <xf numFmtId="3" fontId="11" fillId="10" borderId="54" xfId="0" applyNumberFormat="1" applyFont="1" applyFill="1" applyBorder="1" applyAlignment="1">
      <alignment vertical="center"/>
    </xf>
    <xf numFmtId="0" fontId="5" fillId="24" borderId="0" xfId="0" applyFont="1" applyFill="1" applyBorder="1" applyAlignment="1">
      <alignment horizontal="center" vertical="center"/>
    </xf>
    <xf numFmtId="164" fontId="0" fillId="0" borderId="5" xfId="1" applyFont="1" applyBorder="1"/>
    <xf numFmtId="0" fontId="0" fillId="21" borderId="2" xfId="0" applyFont="1" applyFill="1" applyBorder="1"/>
    <xf numFmtId="0" fontId="3" fillId="3" borderId="4" xfId="0" applyFont="1" applyFill="1" applyBorder="1" applyAlignment="1">
      <alignment horizontal="center" vertical="center" wrapText="1"/>
    </xf>
    <xf numFmtId="17" fontId="3" fillId="3" borderId="4" xfId="0" applyNumberFormat="1" applyFont="1" applyFill="1" applyBorder="1" applyAlignment="1">
      <alignment horizontal="center" vertical="center" wrapText="1"/>
    </xf>
    <xf numFmtId="17" fontId="3" fillId="9" borderId="3" xfId="0" applyNumberFormat="1" applyFont="1" applyFill="1" applyBorder="1" applyAlignment="1">
      <alignment horizontal="center" vertical="center" wrapText="1"/>
    </xf>
    <xf numFmtId="0" fontId="3" fillId="19" borderId="0" xfId="0" applyFont="1" applyFill="1" applyBorder="1" applyAlignment="1">
      <alignment horizontal="center" vertical="center" wrapText="1"/>
    </xf>
    <xf numFmtId="17" fontId="3" fillId="19" borderId="0" xfId="0" applyNumberFormat="1" applyFont="1" applyFill="1" applyBorder="1" applyAlignment="1">
      <alignment horizontal="center" vertical="center" wrapText="1"/>
    </xf>
    <xf numFmtId="17" fontId="3" fillId="9" borderId="32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Border="1"/>
    <xf numFmtId="3" fontId="0" fillId="9" borderId="32" xfId="0" applyNumberFormat="1" applyFont="1" applyFill="1" applyBorder="1"/>
    <xf numFmtId="0" fontId="0" fillId="0" borderId="0" xfId="0" applyFont="1" applyBorder="1"/>
    <xf numFmtId="3" fontId="0" fillId="0" borderId="32" xfId="0" applyNumberFormat="1" applyFont="1" applyFill="1" applyBorder="1"/>
    <xf numFmtId="3" fontId="18" fillId="0" borderId="0" xfId="0" applyNumberFormat="1" applyFont="1" applyFill="1" applyBorder="1" applyAlignment="1">
      <alignment vertical="center"/>
    </xf>
    <xf numFmtId="0" fontId="0" fillId="19" borderId="0" xfId="0" applyFont="1" applyFill="1" applyBorder="1"/>
    <xf numFmtId="0" fontId="0" fillId="19" borderId="13" xfId="0" applyFont="1" applyFill="1" applyBorder="1"/>
    <xf numFmtId="167" fontId="0" fillId="19" borderId="0" xfId="0" applyNumberFormat="1" applyFont="1" applyFill="1" applyBorder="1"/>
    <xf numFmtId="9" fontId="2" fillId="19" borderId="0" xfId="2" applyFont="1" applyFill="1" applyBorder="1"/>
    <xf numFmtId="0" fontId="3" fillId="0" borderId="31" xfId="0" applyFont="1" applyFill="1" applyBorder="1" applyAlignment="1">
      <alignment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0" fillId="0" borderId="31" xfId="0" applyBorder="1"/>
    <xf numFmtId="0" fontId="0" fillId="0" borderId="50" xfId="0" applyBorder="1"/>
    <xf numFmtId="0" fontId="0" fillId="0" borderId="50" xfId="0" applyFill="1" applyBorder="1"/>
    <xf numFmtId="0" fontId="0" fillId="19" borderId="50" xfId="0" applyFill="1" applyBorder="1"/>
    <xf numFmtId="0" fontId="0" fillId="19" borderId="17" xfId="0" applyFill="1" applyBorder="1"/>
    <xf numFmtId="0" fontId="0" fillId="5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1" borderId="3" xfId="0" applyFill="1" applyBorder="1" applyAlignment="1">
      <alignment horizontal="center"/>
    </xf>
    <xf numFmtId="0" fontId="0" fillId="1" borderId="1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6" fillId="0" borderId="19" xfId="0" applyFont="1" applyFill="1" applyBorder="1" applyAlignment="1">
      <alignment horizontal="right"/>
    </xf>
    <xf numFmtId="0" fontId="0" fillId="0" borderId="19" xfId="0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7" borderId="26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11" borderId="20" xfId="0" applyFont="1" applyFill="1" applyBorder="1" applyAlignment="1">
      <alignment horizontal="center" vertical="center"/>
    </xf>
    <xf numFmtId="0" fontId="5" fillId="11" borderId="21" xfId="0" applyFont="1" applyFill="1" applyBorder="1" applyAlignment="1">
      <alignment horizontal="center" vertical="center"/>
    </xf>
    <xf numFmtId="0" fontId="5" fillId="11" borderId="22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6" borderId="26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5" fillId="13" borderId="20" xfId="0" applyFont="1" applyFill="1" applyBorder="1" applyAlignment="1">
      <alignment horizontal="center" vertical="center"/>
    </xf>
    <xf numFmtId="0" fontId="5" fillId="13" borderId="21" xfId="0" applyFont="1" applyFill="1" applyBorder="1" applyAlignment="1">
      <alignment horizontal="center" vertical="center"/>
    </xf>
    <xf numFmtId="0" fontId="5" fillId="13" borderId="22" xfId="0" applyFont="1" applyFill="1" applyBorder="1" applyAlignment="1">
      <alignment horizontal="center" vertical="center"/>
    </xf>
    <xf numFmtId="0" fontId="22" fillId="12" borderId="25" xfId="0" applyFont="1" applyFill="1" applyBorder="1" applyAlignment="1">
      <alignment horizontal="center" vertical="center"/>
    </xf>
    <xf numFmtId="0" fontId="19" fillId="12" borderId="0" xfId="0" applyFont="1" applyFill="1" applyBorder="1" applyAlignment="1">
      <alignment horizontal="center" vertical="center"/>
    </xf>
    <xf numFmtId="0" fontId="17" fillId="18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22" fillId="24" borderId="0" xfId="0" applyFont="1" applyFill="1" applyBorder="1" applyAlignment="1">
      <alignment horizontal="left" vertical="center" wrapText="1"/>
    </xf>
    <xf numFmtId="0" fontId="19" fillId="24" borderId="0" xfId="0" applyFont="1" applyFill="1" applyBorder="1" applyAlignment="1">
      <alignment horizontal="left" vertical="center" wrapText="1"/>
    </xf>
    <xf numFmtId="167" fontId="0" fillId="0" borderId="50" xfId="0" applyNumberFormat="1" applyFont="1" applyBorder="1" applyAlignment="1">
      <alignment horizontal="right"/>
    </xf>
    <xf numFmtId="167" fontId="0" fillId="0" borderId="32" xfId="0" applyNumberFormat="1" applyFont="1" applyBorder="1" applyAlignment="1">
      <alignment horizontal="right"/>
    </xf>
    <xf numFmtId="167" fontId="0" fillId="0" borderId="17" xfId="0" applyNumberFormat="1" applyFont="1" applyBorder="1" applyAlignment="1">
      <alignment horizontal="right"/>
    </xf>
    <xf numFmtId="167" fontId="0" fillId="0" borderId="18" xfId="0" applyNumberFormat="1" applyFont="1" applyBorder="1" applyAlignment="1">
      <alignment horizontal="right"/>
    </xf>
    <xf numFmtId="0" fontId="0" fillId="0" borderId="0" xfId="0" applyAlignment="1">
      <alignment horizontal="left" vertical="top" wrapText="1"/>
    </xf>
    <xf numFmtId="0" fontId="2" fillId="11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11" borderId="0" xfId="0" applyFont="1" applyFill="1" applyAlignment="1">
      <alignment horizont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D6DCE4"/>
      <color rgb="FFCCCCFF"/>
      <color rgb="FFCC99FF"/>
      <color rgb="FFFFCCFF"/>
      <color rgb="FFFDFF5D"/>
      <color rgb="FFF1F5C2"/>
      <color rgb="FFF5F5F5"/>
      <color rgb="FFF9F9F9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16331</xdr:colOff>
      <xdr:row>27</xdr:row>
      <xdr:rowOff>6350</xdr:rowOff>
    </xdr:from>
    <xdr:to>
      <xdr:col>12</xdr:col>
      <xdr:colOff>173004</xdr:colOff>
      <xdr:row>43</xdr:row>
      <xdr:rowOff>68580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44D0337-0E90-8248-9A7C-87971A8D059E}"/>
            </a:ext>
          </a:extLst>
        </xdr:cNvPr>
        <xdr:cNvSpPr txBox="1"/>
      </xdr:nvSpPr>
      <xdr:spPr>
        <a:xfrm>
          <a:off x="2546171" y="5401310"/>
          <a:ext cx="5643073" cy="28663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zh-CN" altLang="en-US" sz="1400" b="1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指导说明</a:t>
          </a:r>
          <a:endParaRPr lang="en-GB" sz="1400" b="1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  <a:p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1) </a:t>
          </a:r>
          <a:r>
            <a:rPr lang="zh-CN" altLang="en-US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作为第一步，重要的是你要记录过去的销售情况，这样你才能了解你的买家和订单。</a:t>
          </a: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  <a:p>
          <a:pPr algn="l" rtl="0">
            <a:defRPr sz="1000"/>
          </a:pP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  <a:p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2) </a:t>
          </a:r>
          <a:r>
            <a:rPr lang="zh-CN" altLang="en-US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你要至少全面覆盖过去六个月的时间，这很重要，这样才能了解一定的现实状况。</a:t>
          </a: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  <a:p>
          <a:pPr algn="l" rtl="0">
            <a:defRPr sz="1000"/>
          </a:pP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  <a:p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3) </a:t>
          </a:r>
          <a:r>
            <a:rPr lang="zh-CN" altLang="en-US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一旦你完成了这项任务，你将注意到下一张现金流工作表将记录了你的销售数据。</a:t>
          </a: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  <a:p>
          <a:pPr algn="l" rtl="0">
            <a:defRPr sz="1000"/>
          </a:pP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  <a:p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4) </a:t>
          </a:r>
          <a:r>
            <a:rPr lang="zh-CN" altLang="en-US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完成此工作表以记录你过去的销售情况后，你接下来应该继续下一个工作表，尽可能准确地列出过去出现的其他收入和成本来源。</a:t>
          </a:r>
          <a:r>
            <a:rPr lang="en-GB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 </a:t>
          </a:r>
        </a:p>
        <a:p>
          <a:pPr algn="l" rtl="0">
            <a:defRPr sz="1000"/>
          </a:pP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</xdr:colOff>
      <xdr:row>27</xdr:row>
      <xdr:rowOff>6350</xdr:rowOff>
    </xdr:from>
    <xdr:to>
      <xdr:col>13</xdr:col>
      <xdr:colOff>644525</xdr:colOff>
      <xdr:row>41</xdr:row>
      <xdr:rowOff>106680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3A8BCF4-53B5-8940-9CCC-4F127FFDBEF6}"/>
            </a:ext>
          </a:extLst>
        </xdr:cNvPr>
        <xdr:cNvSpPr txBox="1"/>
      </xdr:nvSpPr>
      <xdr:spPr>
        <a:xfrm>
          <a:off x="2569845" y="5401310"/>
          <a:ext cx="6586220" cy="25539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zh-CN" altLang="en-US" sz="1400" b="1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指导说明</a:t>
          </a:r>
          <a:r>
            <a:rPr lang="en-GB" sz="1400" b="1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: </a:t>
          </a:r>
        </a:p>
        <a:p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1) </a:t>
          </a:r>
          <a:r>
            <a:rPr lang="zh-CN" altLang="en-US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从头开始，看</a:t>
          </a:r>
          <a:r>
            <a:rPr lang="zh-CN" altLang="en-US" sz="1400"/>
            <a:t>看如何与仍愿意履行订单的买家谈谈。重新谈判价格，使他们也支持你的连续性，但请记住，你需要建立一个双赢的局面，因为</a:t>
          </a:r>
          <a:r>
            <a:rPr lang="zh-CN" alt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在目前的全球环境中</a:t>
          </a:r>
          <a:r>
            <a:rPr lang="zh-CN" altLang="en-US" sz="1400"/>
            <a:t>他们也处于困境。</a:t>
          </a: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  <a:p>
          <a:pPr algn="l" rtl="0">
            <a:defRPr sz="1000"/>
          </a:pP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  <a:p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2) </a:t>
          </a:r>
          <a:r>
            <a:rPr lang="zh-CN" altLang="en-US" sz="1400"/>
            <a:t>尝试为期六个月的预测是非常理想和重要的，尽管你可能无法像在好的时候那样填写你的订单簿，但至少尝试覆盖未来三个月的时间，因为你需要确保你能度过艰难的最初几个月。</a:t>
          </a: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  <a:p>
          <a:pPr algn="l" rtl="0">
            <a:defRPr sz="1000"/>
          </a:pP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  <a:p>
          <a:pPr algn="l" rtl="0">
            <a:defRPr sz="1000"/>
          </a:pPr>
          <a:r>
            <a:rPr lang="en-GB" sz="14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3) </a:t>
          </a:r>
          <a:r>
            <a:rPr lang="zh-CN" altLang="en-US" sz="1400"/>
            <a:t>在下一个工作表中，你应该尽可能准确地列出你</a:t>
          </a:r>
          <a:r>
            <a:rPr lang="zh-CN" altLang="en-US" sz="1400">
              <a:solidFill>
                <a:schemeClr val="dk1"/>
              </a:solidFill>
              <a:latin typeface="+mn-lt"/>
              <a:ea typeface="+mn-ea"/>
              <a:cs typeface="+mn-cs"/>
            </a:rPr>
            <a:t>（与供应商）</a:t>
          </a:r>
          <a:r>
            <a:rPr lang="zh-CN" altLang="en-US" sz="1400"/>
            <a:t>重新谈判的成本。 </a:t>
          </a:r>
          <a:endParaRPr lang="en-GB" sz="1400" b="0" i="0" u="none" strike="noStrike" baseline="0">
            <a:solidFill>
              <a:srgbClr val="000000"/>
            </a:solidFill>
            <a:latin typeface="Calibri" panose="020F0502020204030204" pitchFamily="34" charset="0"/>
            <a:ea typeface="Tahoma" pitchFamily="2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101206</xdr:colOff>
      <xdr:row>23</xdr:row>
      <xdr:rowOff>8270</xdr:rowOff>
    </xdr:from>
    <xdr:to>
      <xdr:col>33</xdr:col>
      <xdr:colOff>744219</xdr:colOff>
      <xdr:row>27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8CDB85-782D-F643-B349-69822D5A59A4}"/>
            </a:ext>
          </a:extLst>
        </xdr:cNvPr>
        <xdr:cNvSpPr txBox="1"/>
      </xdr:nvSpPr>
      <xdr:spPr>
        <a:xfrm>
          <a:off x="17502967" y="5317422"/>
          <a:ext cx="5861056" cy="6874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 rtl="0">
            <a:defRPr sz="1000"/>
          </a:pPr>
          <a:r>
            <a:rPr lang="zh-CN" altLang="en-US" sz="1200" b="1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说明：销售成本</a:t>
          </a:r>
          <a:r>
            <a:rPr lang="en-GB" altLang="en-US" sz="1200" b="1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FOB / CMT</a:t>
          </a:r>
          <a:r>
            <a:rPr lang="zh-CN" altLang="en-US" sz="1200" b="1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和总管理支出与收入之比以及总成本与销售额之比</a:t>
          </a:r>
          <a:r>
            <a:rPr lang="en-GB" altLang="en-US" sz="1200" b="1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 </a:t>
          </a:r>
        </a:p>
        <a:p>
          <a:pPr rtl="0"/>
          <a:r>
            <a:rPr lang="zh-CN" altLang="en-US" sz="1200"/>
            <a:t>如果你的成本高于你的销售额，那么这些单元格中的数字将超过</a:t>
          </a:r>
          <a:r>
            <a:rPr lang="en-US" altLang="zh-CN" sz="1200"/>
            <a:t>100%</a:t>
          </a:r>
          <a:r>
            <a:rPr lang="zh-CN" altLang="en-US" sz="1200"/>
            <a:t>。这意味着你正在亏损，因为你的成本高于你的收入。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Tahoma" pitchFamily="2" charset="0"/>
              <a:cs typeface="Calibri" panose="020F0502020204030204" pitchFamily="34" charset="0"/>
            </a:rPr>
            <a:t> </a:t>
          </a:r>
        </a:p>
      </xdr:txBody>
    </xdr:sp>
    <xdr:clientData/>
  </xdr:twoCellAnchor>
  <xdr:twoCellAnchor>
    <xdr:from>
      <xdr:col>26</xdr:col>
      <xdr:colOff>65682</xdr:colOff>
      <xdr:row>50</xdr:row>
      <xdr:rowOff>8454</xdr:rowOff>
    </xdr:from>
    <xdr:to>
      <xdr:col>34</xdr:col>
      <xdr:colOff>1360</xdr:colOff>
      <xdr:row>53</xdr:row>
      <xdr:rowOff>165653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5B0F57F-6586-2A42-87D8-4CA0CDD097CD}"/>
            </a:ext>
          </a:extLst>
        </xdr:cNvPr>
        <xdr:cNvSpPr txBox="1"/>
      </xdr:nvSpPr>
      <xdr:spPr>
        <a:xfrm>
          <a:off x="17467443" y="10378280"/>
          <a:ext cx="5899156" cy="67900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zh-CN" altLang="en-US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说明：销售成本</a:t>
          </a:r>
          <a:r>
            <a:rPr lang="en-GB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FOB / CMT</a:t>
          </a:r>
          <a:r>
            <a:rPr lang="zh-CN" altLang="en-US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和总管理支出与收入之比以及总成本与销售额之比</a:t>
          </a:r>
          <a:r>
            <a:rPr lang="en-GB" sz="1100" b="1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zh-CN" sz="1200"/>
        </a:p>
        <a:p>
          <a:pPr rtl="0"/>
          <a:r>
            <a:rPr lang="zh-CN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如果你的成本高于你的销售额，那么这些单元格中的数字将超过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100%</a:t>
          </a:r>
          <a:r>
            <a:rPr lang="zh-CN" alt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。这意味着你正在亏损，因为你的成本高于你的收入。 </a:t>
          </a:r>
          <a:endParaRPr lang="zh-CN" sz="1200"/>
        </a:p>
        <a:p>
          <a:pPr rtl="0"/>
          <a:r>
            <a:rPr lang="en-GB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zh-CN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 tint="0.79998168889431442"/>
  </sheetPr>
  <dimension ref="A1:AX26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AX1"/>
    </sheetView>
  </sheetViews>
  <sheetFormatPr defaultColWidth="8.85546875" defaultRowHeight="15"/>
  <cols>
    <col min="1" max="1" width="5.140625" style="1" customWidth="1"/>
    <col min="2" max="2" width="23.140625" customWidth="1"/>
    <col min="3" max="4" width="8.7109375" customWidth="1"/>
    <col min="5" max="5" width="6.7109375" customWidth="1"/>
    <col min="6" max="6" width="11.7109375" customWidth="1"/>
    <col min="7" max="8" width="8.7109375" customWidth="1"/>
    <col min="9" max="9" width="6.7109375" customWidth="1"/>
    <col min="10" max="10" width="11.7109375" customWidth="1"/>
    <col min="11" max="12" width="8.7109375" customWidth="1"/>
    <col min="13" max="13" width="6.7109375" customWidth="1"/>
    <col min="14" max="14" width="11.7109375" customWidth="1"/>
    <col min="15" max="16" width="8.7109375" customWidth="1"/>
    <col min="17" max="17" width="6.7109375" customWidth="1"/>
    <col min="18" max="18" width="11.7109375" customWidth="1"/>
    <col min="19" max="20" width="8.7109375" customWidth="1"/>
    <col min="21" max="21" width="6.7109375" customWidth="1"/>
    <col min="22" max="22" width="11.7109375" customWidth="1"/>
    <col min="23" max="24" width="8.7109375" customWidth="1"/>
    <col min="25" max="25" width="6.7109375" customWidth="1"/>
    <col min="26" max="26" width="11.7109375" customWidth="1"/>
    <col min="27" max="28" width="8.7109375" customWidth="1"/>
    <col min="29" max="29" width="6.7109375" customWidth="1"/>
    <col min="30" max="30" width="11.7109375" customWidth="1"/>
    <col min="31" max="32" width="8.7109375" customWidth="1"/>
    <col min="33" max="33" width="6.7109375" customWidth="1"/>
    <col min="34" max="34" width="11.7109375" customWidth="1"/>
    <col min="35" max="36" width="8.7109375" customWidth="1"/>
    <col min="37" max="37" width="6.7109375" customWidth="1"/>
    <col min="38" max="38" width="11.7109375" customWidth="1"/>
    <col min="39" max="40" width="8.7109375" customWidth="1"/>
    <col min="41" max="41" width="6.7109375" customWidth="1"/>
    <col min="42" max="42" width="11.7109375" customWidth="1"/>
    <col min="43" max="44" width="8.7109375" customWidth="1"/>
    <col min="45" max="45" width="6.7109375" customWidth="1"/>
    <col min="46" max="46" width="11.7109375" customWidth="1"/>
    <col min="47" max="48" width="8.7109375" customWidth="1"/>
    <col min="49" max="49" width="6.7109375" customWidth="1"/>
    <col min="50" max="50" width="11.7109375" customWidth="1"/>
  </cols>
  <sheetData>
    <row r="1" spans="1:50" ht="30" customHeight="1" thickBot="1">
      <c r="A1" s="295" t="s">
        <v>233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7"/>
    </row>
    <row r="2" spans="1:50" ht="15.75" thickBot="1">
      <c r="A2" s="298"/>
      <c r="B2" s="299"/>
      <c r="C2" s="289"/>
      <c r="D2" s="289"/>
      <c r="E2" s="289"/>
      <c r="F2" s="289"/>
      <c r="G2" s="290"/>
      <c r="H2" s="290"/>
      <c r="I2" s="290"/>
      <c r="J2" s="290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6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</row>
    <row r="3" spans="1:50">
      <c r="A3" s="293"/>
      <c r="B3" s="294"/>
      <c r="C3" s="281" t="s">
        <v>9</v>
      </c>
      <c r="D3" s="282"/>
      <c r="E3" s="282"/>
      <c r="F3" s="283"/>
      <c r="G3" s="281" t="s">
        <v>10</v>
      </c>
      <c r="H3" s="282"/>
      <c r="I3" s="282"/>
      <c r="J3" s="283"/>
      <c r="K3" s="281" t="s">
        <v>11</v>
      </c>
      <c r="L3" s="282"/>
      <c r="M3" s="282"/>
      <c r="N3" s="283"/>
      <c r="O3" s="281" t="s">
        <v>12</v>
      </c>
      <c r="P3" s="282"/>
      <c r="Q3" s="282"/>
      <c r="R3" s="283"/>
      <c r="S3" s="281" t="s">
        <v>13</v>
      </c>
      <c r="T3" s="282"/>
      <c r="U3" s="282"/>
      <c r="V3" s="283"/>
      <c r="W3" s="281" t="s">
        <v>14</v>
      </c>
      <c r="X3" s="282"/>
      <c r="Y3" s="282"/>
      <c r="Z3" s="283"/>
      <c r="AA3" s="281" t="s">
        <v>15</v>
      </c>
      <c r="AB3" s="282"/>
      <c r="AC3" s="282"/>
      <c r="AD3" s="283"/>
      <c r="AE3" s="281" t="s">
        <v>16</v>
      </c>
      <c r="AF3" s="282"/>
      <c r="AG3" s="282"/>
      <c r="AH3" s="283"/>
      <c r="AI3" s="281" t="s">
        <v>17</v>
      </c>
      <c r="AJ3" s="282"/>
      <c r="AK3" s="282"/>
      <c r="AL3" s="283"/>
      <c r="AM3" s="281" t="s">
        <v>18</v>
      </c>
      <c r="AN3" s="282"/>
      <c r="AO3" s="282"/>
      <c r="AP3" s="283"/>
      <c r="AQ3" s="281" t="s">
        <v>19</v>
      </c>
      <c r="AR3" s="282"/>
      <c r="AS3" s="282"/>
      <c r="AT3" s="283"/>
      <c r="AU3" s="281" t="s">
        <v>20</v>
      </c>
      <c r="AV3" s="282"/>
      <c r="AW3" s="282"/>
      <c r="AX3" s="283"/>
    </row>
    <row r="4" spans="1:50">
      <c r="A4" s="291"/>
      <c r="B4" s="292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5"/>
      <c r="AA4" s="288"/>
      <c r="AB4" s="284"/>
      <c r="AC4" s="284"/>
      <c r="AD4" s="285"/>
      <c r="AE4" s="284"/>
      <c r="AF4" s="284"/>
      <c r="AG4" s="284"/>
      <c r="AH4" s="285"/>
      <c r="AI4" s="284"/>
      <c r="AJ4" s="284"/>
      <c r="AK4" s="284"/>
      <c r="AL4" s="285"/>
      <c r="AM4" s="284"/>
      <c r="AN4" s="284"/>
      <c r="AO4" s="284"/>
      <c r="AP4" s="285"/>
      <c r="AQ4" s="284"/>
      <c r="AR4" s="284"/>
      <c r="AS4" s="284"/>
      <c r="AT4" s="285"/>
      <c r="AU4" s="284"/>
      <c r="AV4" s="284"/>
      <c r="AW4" s="284"/>
      <c r="AX4" s="285"/>
    </row>
    <row r="5" spans="1:50" ht="17.100000000000001" customHeight="1">
      <c r="A5" s="11" t="s">
        <v>0</v>
      </c>
      <c r="B5" s="8" t="s">
        <v>134</v>
      </c>
      <c r="C5" s="11" t="s">
        <v>24</v>
      </c>
      <c r="D5" s="7" t="s">
        <v>26</v>
      </c>
      <c r="E5" s="7" t="s">
        <v>27</v>
      </c>
      <c r="F5" s="12" t="s">
        <v>28</v>
      </c>
      <c r="G5" s="11" t="s">
        <v>24</v>
      </c>
      <c r="H5" s="7" t="s">
        <v>26</v>
      </c>
      <c r="I5" s="7" t="s">
        <v>27</v>
      </c>
      <c r="J5" s="12" t="s">
        <v>28</v>
      </c>
      <c r="K5" s="11" t="s">
        <v>24</v>
      </c>
      <c r="L5" s="7" t="s">
        <v>26</v>
      </c>
      <c r="M5" s="7" t="s">
        <v>27</v>
      </c>
      <c r="N5" s="12" t="s">
        <v>28</v>
      </c>
      <c r="O5" s="11" t="s">
        <v>24</v>
      </c>
      <c r="P5" s="7" t="s">
        <v>26</v>
      </c>
      <c r="Q5" s="7" t="s">
        <v>27</v>
      </c>
      <c r="R5" s="12" t="s">
        <v>28</v>
      </c>
      <c r="S5" s="11" t="s">
        <v>24</v>
      </c>
      <c r="T5" s="7" t="s">
        <v>26</v>
      </c>
      <c r="U5" s="7" t="s">
        <v>27</v>
      </c>
      <c r="V5" s="12" t="s">
        <v>28</v>
      </c>
      <c r="W5" s="11" t="s">
        <v>24</v>
      </c>
      <c r="X5" s="7" t="s">
        <v>26</v>
      </c>
      <c r="Y5" s="7" t="s">
        <v>27</v>
      </c>
      <c r="Z5" s="12" t="s">
        <v>28</v>
      </c>
      <c r="AA5" s="11" t="s">
        <v>24</v>
      </c>
      <c r="AB5" s="7" t="s">
        <v>26</v>
      </c>
      <c r="AC5" s="7" t="s">
        <v>27</v>
      </c>
      <c r="AD5" s="12" t="s">
        <v>28</v>
      </c>
      <c r="AE5" s="11" t="s">
        <v>24</v>
      </c>
      <c r="AF5" s="7" t="s">
        <v>26</v>
      </c>
      <c r="AG5" s="7" t="s">
        <v>27</v>
      </c>
      <c r="AH5" s="12" t="s">
        <v>28</v>
      </c>
      <c r="AI5" s="11" t="s">
        <v>24</v>
      </c>
      <c r="AJ5" s="7" t="s">
        <v>26</v>
      </c>
      <c r="AK5" s="7" t="s">
        <v>27</v>
      </c>
      <c r="AL5" s="12" t="s">
        <v>28</v>
      </c>
      <c r="AM5" s="11" t="s">
        <v>24</v>
      </c>
      <c r="AN5" s="7" t="s">
        <v>26</v>
      </c>
      <c r="AO5" s="7" t="s">
        <v>27</v>
      </c>
      <c r="AP5" s="12" t="s">
        <v>28</v>
      </c>
      <c r="AQ5" s="11" t="s">
        <v>24</v>
      </c>
      <c r="AR5" s="7" t="s">
        <v>26</v>
      </c>
      <c r="AS5" s="7" t="s">
        <v>27</v>
      </c>
      <c r="AT5" s="12" t="s">
        <v>28</v>
      </c>
      <c r="AU5" s="11" t="s">
        <v>24</v>
      </c>
      <c r="AV5" s="7" t="s">
        <v>26</v>
      </c>
      <c r="AW5" s="7" t="s">
        <v>27</v>
      </c>
      <c r="AX5" s="12" t="s">
        <v>28</v>
      </c>
    </row>
    <row r="6" spans="1:50" ht="30">
      <c r="A6" s="27">
        <v>1</v>
      </c>
      <c r="B6" s="9" t="s">
        <v>1</v>
      </c>
      <c r="C6" s="13" t="s">
        <v>25</v>
      </c>
      <c r="D6" s="2">
        <v>10000</v>
      </c>
      <c r="E6" s="3">
        <v>1.1499999999999999</v>
      </c>
      <c r="F6" s="14">
        <f>D6*E6</f>
        <v>11500</v>
      </c>
      <c r="G6" s="13" t="s">
        <v>25</v>
      </c>
      <c r="H6" s="2">
        <v>7500</v>
      </c>
      <c r="I6" s="3">
        <v>1.17</v>
      </c>
      <c r="J6" s="14">
        <f>H6*I6</f>
        <v>8775</v>
      </c>
      <c r="K6" s="13" t="s">
        <v>25</v>
      </c>
      <c r="L6" s="2">
        <v>5000</v>
      </c>
      <c r="M6" s="3">
        <v>1.22</v>
      </c>
      <c r="N6" s="14">
        <f>L6*M6</f>
        <v>6100</v>
      </c>
      <c r="O6" s="13" t="s">
        <v>25</v>
      </c>
      <c r="P6" s="2">
        <v>4800</v>
      </c>
      <c r="Q6" s="3">
        <v>1.1399999999999999</v>
      </c>
      <c r="R6" s="14">
        <f>P6*Q6</f>
        <v>5471.9999999999991</v>
      </c>
      <c r="S6" s="13" t="s">
        <v>25</v>
      </c>
      <c r="T6" s="2">
        <v>8500</v>
      </c>
      <c r="U6" s="3">
        <v>1.1499999999999999</v>
      </c>
      <c r="V6" s="14">
        <f>T6*U6</f>
        <v>9775</v>
      </c>
      <c r="W6" s="13" t="s">
        <v>25</v>
      </c>
      <c r="X6" s="2">
        <v>5000</v>
      </c>
      <c r="Y6" s="3">
        <v>1.1499999999999999</v>
      </c>
      <c r="Z6" s="14">
        <f>X6*Y6</f>
        <v>5750</v>
      </c>
      <c r="AA6" s="13" t="s">
        <v>25</v>
      </c>
      <c r="AB6" s="2">
        <v>7000</v>
      </c>
      <c r="AC6" s="3">
        <v>1.1200000000000001</v>
      </c>
      <c r="AD6" s="14">
        <f>AB6*AC6</f>
        <v>7840.0000000000009</v>
      </c>
      <c r="AE6" s="13" t="s">
        <v>25</v>
      </c>
      <c r="AF6" s="2">
        <v>5000</v>
      </c>
      <c r="AG6" s="3">
        <v>1.1299999999999999</v>
      </c>
      <c r="AH6" s="14">
        <f>AF6*AG6</f>
        <v>5649.9999999999991</v>
      </c>
      <c r="AI6" s="13" t="s">
        <v>25</v>
      </c>
      <c r="AJ6" s="2">
        <v>5000</v>
      </c>
      <c r="AK6" s="3">
        <v>1.1499999999999999</v>
      </c>
      <c r="AL6" s="14">
        <f>AJ6*AK6</f>
        <v>5750</v>
      </c>
      <c r="AM6" s="13" t="s">
        <v>25</v>
      </c>
      <c r="AN6" s="2">
        <v>6000</v>
      </c>
      <c r="AO6" s="3">
        <v>1.1200000000000001</v>
      </c>
      <c r="AP6" s="14">
        <f>AN6*AO6</f>
        <v>6720.0000000000009</v>
      </c>
      <c r="AQ6" s="13" t="s">
        <v>25</v>
      </c>
      <c r="AR6" s="2">
        <v>6000</v>
      </c>
      <c r="AS6" s="3">
        <v>1.1200000000000001</v>
      </c>
      <c r="AT6" s="14">
        <f>AR6*AS6</f>
        <v>6720.0000000000009</v>
      </c>
      <c r="AU6" s="13" t="s">
        <v>25</v>
      </c>
      <c r="AV6" s="2">
        <v>7000</v>
      </c>
      <c r="AW6" s="3">
        <v>1.1499999999999999</v>
      </c>
      <c r="AX6" s="14">
        <f>AV6*AW6</f>
        <v>8049.9999999999991</v>
      </c>
    </row>
    <row r="7" spans="1:50">
      <c r="A7" s="27">
        <v>2</v>
      </c>
      <c r="B7" s="9" t="s">
        <v>5</v>
      </c>
      <c r="C7" s="13"/>
      <c r="D7" s="2"/>
      <c r="E7" s="3"/>
      <c r="F7" s="14">
        <f>D7*E7</f>
        <v>0</v>
      </c>
      <c r="G7" s="13"/>
      <c r="H7" s="2"/>
      <c r="I7" s="3"/>
      <c r="J7" s="14">
        <f t="shared" ref="J7:J10" si="0">H7*I7</f>
        <v>0</v>
      </c>
      <c r="K7" s="13"/>
      <c r="L7" s="2"/>
      <c r="M7" s="3"/>
      <c r="N7" s="14">
        <f t="shared" ref="N7:N10" si="1">L7*M7</f>
        <v>0</v>
      </c>
      <c r="O7" s="13"/>
      <c r="P7" s="2"/>
      <c r="Q7" s="3"/>
      <c r="R7" s="14">
        <f t="shared" ref="R7:R10" si="2">P7*Q7</f>
        <v>0</v>
      </c>
      <c r="S7" s="13"/>
      <c r="T7" s="2"/>
      <c r="U7" s="3"/>
      <c r="V7" s="14">
        <f t="shared" ref="V7:V10" si="3">T7*U7</f>
        <v>0</v>
      </c>
      <c r="W7" s="13"/>
      <c r="X7" s="2"/>
      <c r="Y7" s="3"/>
      <c r="Z7" s="14">
        <f t="shared" ref="Z7:Z10" si="4">X7*Y7</f>
        <v>0</v>
      </c>
      <c r="AA7" s="13"/>
      <c r="AB7" s="2"/>
      <c r="AC7" s="3"/>
      <c r="AD7" s="14">
        <f t="shared" ref="AD7:AD10" si="5">AB7*AC7</f>
        <v>0</v>
      </c>
      <c r="AE7" s="13"/>
      <c r="AF7" s="2"/>
      <c r="AG7" s="3"/>
      <c r="AH7" s="14">
        <f t="shared" ref="AH7:AH10" si="6">AF7*AG7</f>
        <v>0</v>
      </c>
      <c r="AI7" s="13"/>
      <c r="AJ7" s="2"/>
      <c r="AK7" s="3"/>
      <c r="AL7" s="14">
        <f t="shared" ref="AL7:AL10" si="7">AJ7*AK7</f>
        <v>0</v>
      </c>
      <c r="AM7" s="13"/>
      <c r="AN7" s="2"/>
      <c r="AO7" s="3"/>
      <c r="AP7" s="14">
        <f t="shared" ref="AP7:AP10" si="8">AN7*AO7</f>
        <v>0</v>
      </c>
      <c r="AQ7" s="13"/>
      <c r="AR7" s="2"/>
      <c r="AS7" s="3"/>
      <c r="AT7" s="14">
        <f t="shared" ref="AT7:AT10" si="9">AR7*AS7</f>
        <v>0</v>
      </c>
      <c r="AU7" s="13"/>
      <c r="AV7" s="2"/>
      <c r="AW7" s="3"/>
      <c r="AX7" s="14">
        <f t="shared" ref="AX7:AX10" si="10">AV7*AW7</f>
        <v>0</v>
      </c>
    </row>
    <row r="8" spans="1:50">
      <c r="A8" s="27">
        <v>3</v>
      </c>
      <c r="B8" s="9" t="s">
        <v>2</v>
      </c>
      <c r="C8" s="13"/>
      <c r="D8" s="2"/>
      <c r="E8" s="3"/>
      <c r="F8" s="14">
        <f t="shared" ref="F8:F10" si="11">D8*E8</f>
        <v>0</v>
      </c>
      <c r="G8" s="13"/>
      <c r="H8" s="2"/>
      <c r="I8" s="3"/>
      <c r="J8" s="14">
        <f t="shared" si="0"/>
        <v>0</v>
      </c>
      <c r="K8" s="13"/>
      <c r="L8" s="2"/>
      <c r="M8" s="3"/>
      <c r="N8" s="14">
        <f t="shared" si="1"/>
        <v>0</v>
      </c>
      <c r="O8" s="13"/>
      <c r="P8" s="2"/>
      <c r="Q8" s="3"/>
      <c r="R8" s="14">
        <f t="shared" si="2"/>
        <v>0</v>
      </c>
      <c r="S8" s="13"/>
      <c r="T8" s="2"/>
      <c r="U8" s="3"/>
      <c r="V8" s="14">
        <f t="shared" si="3"/>
        <v>0</v>
      </c>
      <c r="W8" s="13"/>
      <c r="X8" s="2"/>
      <c r="Y8" s="3"/>
      <c r="Z8" s="14">
        <f t="shared" si="4"/>
        <v>0</v>
      </c>
      <c r="AA8" s="13"/>
      <c r="AB8" s="2"/>
      <c r="AC8" s="3"/>
      <c r="AD8" s="14">
        <f t="shared" si="5"/>
        <v>0</v>
      </c>
      <c r="AE8" s="13"/>
      <c r="AF8" s="2"/>
      <c r="AG8" s="3"/>
      <c r="AH8" s="14">
        <f t="shared" si="6"/>
        <v>0</v>
      </c>
      <c r="AI8" s="13"/>
      <c r="AJ8" s="2"/>
      <c r="AK8" s="3"/>
      <c r="AL8" s="14">
        <f t="shared" si="7"/>
        <v>0</v>
      </c>
      <c r="AM8" s="13"/>
      <c r="AN8" s="2"/>
      <c r="AO8" s="3"/>
      <c r="AP8" s="14">
        <f t="shared" si="8"/>
        <v>0</v>
      </c>
      <c r="AQ8" s="13"/>
      <c r="AR8" s="2"/>
      <c r="AS8" s="3"/>
      <c r="AT8" s="14">
        <f t="shared" si="9"/>
        <v>0</v>
      </c>
      <c r="AU8" s="13"/>
      <c r="AV8" s="2"/>
      <c r="AW8" s="3"/>
      <c r="AX8" s="14">
        <f t="shared" si="10"/>
        <v>0</v>
      </c>
    </row>
    <row r="9" spans="1:50">
      <c r="A9" s="27">
        <v>4</v>
      </c>
      <c r="B9" s="9" t="s">
        <v>3</v>
      </c>
      <c r="C9" s="13"/>
      <c r="D9" s="2"/>
      <c r="E9" s="3"/>
      <c r="F9" s="14">
        <f t="shared" si="11"/>
        <v>0</v>
      </c>
      <c r="G9" s="13"/>
      <c r="H9" s="2"/>
      <c r="I9" s="3"/>
      <c r="J9" s="14">
        <f t="shared" si="0"/>
        <v>0</v>
      </c>
      <c r="K9" s="13"/>
      <c r="L9" s="2"/>
      <c r="M9" s="3"/>
      <c r="N9" s="14">
        <f t="shared" si="1"/>
        <v>0</v>
      </c>
      <c r="O9" s="13"/>
      <c r="P9" s="2"/>
      <c r="Q9" s="3"/>
      <c r="R9" s="14">
        <f t="shared" si="2"/>
        <v>0</v>
      </c>
      <c r="S9" s="13"/>
      <c r="T9" s="2"/>
      <c r="U9" s="3"/>
      <c r="V9" s="14">
        <f t="shared" si="3"/>
        <v>0</v>
      </c>
      <c r="W9" s="13"/>
      <c r="X9" s="2"/>
      <c r="Y9" s="3"/>
      <c r="Z9" s="14">
        <f t="shared" si="4"/>
        <v>0</v>
      </c>
      <c r="AA9" s="13"/>
      <c r="AB9" s="2"/>
      <c r="AC9" s="3"/>
      <c r="AD9" s="14">
        <f t="shared" si="5"/>
        <v>0</v>
      </c>
      <c r="AE9" s="13"/>
      <c r="AF9" s="2"/>
      <c r="AG9" s="3"/>
      <c r="AH9" s="14">
        <f t="shared" si="6"/>
        <v>0</v>
      </c>
      <c r="AI9" s="13"/>
      <c r="AJ9" s="2"/>
      <c r="AK9" s="3"/>
      <c r="AL9" s="14">
        <f t="shared" si="7"/>
        <v>0</v>
      </c>
      <c r="AM9" s="13"/>
      <c r="AN9" s="2"/>
      <c r="AO9" s="3"/>
      <c r="AP9" s="14">
        <f t="shared" si="8"/>
        <v>0</v>
      </c>
      <c r="AQ9" s="13"/>
      <c r="AR9" s="2"/>
      <c r="AS9" s="3"/>
      <c r="AT9" s="14">
        <f t="shared" si="9"/>
        <v>0</v>
      </c>
      <c r="AU9" s="13"/>
      <c r="AV9" s="2"/>
      <c r="AW9" s="3"/>
      <c r="AX9" s="14">
        <f t="shared" si="10"/>
        <v>0</v>
      </c>
    </row>
    <row r="10" spans="1:50">
      <c r="A10" s="27">
        <v>5</v>
      </c>
      <c r="B10" s="9" t="s">
        <v>4</v>
      </c>
      <c r="C10" s="13"/>
      <c r="D10" s="2"/>
      <c r="E10" s="3"/>
      <c r="F10" s="14">
        <f t="shared" si="11"/>
        <v>0</v>
      </c>
      <c r="G10" s="13"/>
      <c r="H10" s="2"/>
      <c r="I10" s="3"/>
      <c r="J10" s="14">
        <f t="shared" si="0"/>
        <v>0</v>
      </c>
      <c r="K10" s="13"/>
      <c r="L10" s="2"/>
      <c r="M10" s="3"/>
      <c r="N10" s="14">
        <f t="shared" si="1"/>
        <v>0</v>
      </c>
      <c r="O10" s="13"/>
      <c r="P10" s="2"/>
      <c r="Q10" s="3"/>
      <c r="R10" s="14">
        <f t="shared" si="2"/>
        <v>0</v>
      </c>
      <c r="S10" s="13"/>
      <c r="T10" s="2"/>
      <c r="U10" s="3"/>
      <c r="V10" s="14">
        <f t="shared" si="3"/>
        <v>0</v>
      </c>
      <c r="W10" s="13"/>
      <c r="X10" s="2"/>
      <c r="Y10" s="3"/>
      <c r="Z10" s="14">
        <f t="shared" si="4"/>
        <v>0</v>
      </c>
      <c r="AA10" s="13"/>
      <c r="AB10" s="2"/>
      <c r="AC10" s="3"/>
      <c r="AD10" s="14">
        <f t="shared" si="5"/>
        <v>0</v>
      </c>
      <c r="AE10" s="13"/>
      <c r="AF10" s="2"/>
      <c r="AG10" s="3"/>
      <c r="AH10" s="14">
        <f t="shared" si="6"/>
        <v>0</v>
      </c>
      <c r="AI10" s="13"/>
      <c r="AJ10" s="2"/>
      <c r="AK10" s="3"/>
      <c r="AL10" s="14">
        <f t="shared" si="7"/>
        <v>0</v>
      </c>
      <c r="AM10" s="13"/>
      <c r="AN10" s="2"/>
      <c r="AO10" s="3"/>
      <c r="AP10" s="14">
        <f t="shared" si="8"/>
        <v>0</v>
      </c>
      <c r="AQ10" s="13"/>
      <c r="AR10" s="2"/>
      <c r="AS10" s="3"/>
      <c r="AT10" s="14">
        <f t="shared" si="9"/>
        <v>0</v>
      </c>
      <c r="AU10" s="13"/>
      <c r="AV10" s="2"/>
      <c r="AW10" s="3"/>
      <c r="AX10" s="14">
        <f t="shared" si="10"/>
        <v>0</v>
      </c>
    </row>
    <row r="11" spans="1:50" ht="15.75" thickBot="1">
      <c r="A11" s="29"/>
      <c r="B11" s="23" t="s">
        <v>21</v>
      </c>
      <c r="C11" s="15"/>
      <c r="D11" s="4">
        <f>SUM(D6:D10)</f>
        <v>10000</v>
      </c>
      <c r="E11" s="16"/>
      <c r="F11" s="5">
        <f>SUM(F6:F10)</f>
        <v>11500</v>
      </c>
      <c r="G11" s="15"/>
      <c r="H11" s="4">
        <f>SUM(H6:H10)</f>
        <v>7500</v>
      </c>
      <c r="I11" s="16"/>
      <c r="J11" s="5">
        <f>SUM(J6:J10)</f>
        <v>8775</v>
      </c>
      <c r="K11" s="15"/>
      <c r="L11" s="4">
        <f>SUM(L6:L10)</f>
        <v>5000</v>
      </c>
      <c r="M11" s="16"/>
      <c r="N11" s="5">
        <f>SUM(N6:N10)</f>
        <v>6100</v>
      </c>
      <c r="O11" s="15"/>
      <c r="P11" s="4">
        <f>SUM(P6:P10)</f>
        <v>4800</v>
      </c>
      <c r="Q11" s="16"/>
      <c r="R11" s="5">
        <f>SUM(R6:R10)</f>
        <v>5471.9999999999991</v>
      </c>
      <c r="S11" s="15"/>
      <c r="T11" s="4">
        <f>SUM(T6:T10)</f>
        <v>8500</v>
      </c>
      <c r="U11" s="16"/>
      <c r="V11" s="5">
        <f>SUM(V6:V10)</f>
        <v>9775</v>
      </c>
      <c r="W11" s="15"/>
      <c r="X11" s="4">
        <f>SUM(X6:X10)</f>
        <v>5000</v>
      </c>
      <c r="Y11" s="16"/>
      <c r="Z11" s="30">
        <f>SUM(Z6:Z10)</f>
        <v>5750</v>
      </c>
      <c r="AA11" s="15"/>
      <c r="AB11" s="4">
        <f>SUM(AB6:AB10)</f>
        <v>7000</v>
      </c>
      <c r="AC11" s="16"/>
      <c r="AD11" s="30">
        <f>SUM(AD6:AD10)</f>
        <v>7840.0000000000009</v>
      </c>
      <c r="AE11" s="15"/>
      <c r="AF11" s="4">
        <f>SUM(AF6:AF10)</f>
        <v>5000</v>
      </c>
      <c r="AG11" s="16"/>
      <c r="AH11" s="30">
        <f>SUM(AH6:AH10)</f>
        <v>5649.9999999999991</v>
      </c>
      <c r="AI11" s="15"/>
      <c r="AJ11" s="4">
        <f>SUM(AJ6:AJ10)</f>
        <v>5000</v>
      </c>
      <c r="AK11" s="16"/>
      <c r="AL11" s="30">
        <f>SUM(AL6:AL10)</f>
        <v>5750</v>
      </c>
      <c r="AM11" s="15"/>
      <c r="AN11" s="4">
        <f>SUM(AN6:AN10)</f>
        <v>6000</v>
      </c>
      <c r="AO11" s="16"/>
      <c r="AP11" s="30">
        <f>SUM(AP6:AP10)</f>
        <v>6720.0000000000009</v>
      </c>
      <c r="AQ11" s="15"/>
      <c r="AR11" s="4">
        <f>SUM(AR6:AR10)</f>
        <v>6000</v>
      </c>
      <c r="AS11" s="16"/>
      <c r="AT11" s="30">
        <f>SUM(AT6:AT10)</f>
        <v>6720.0000000000009</v>
      </c>
      <c r="AU11" s="15"/>
      <c r="AV11" s="4">
        <f>SUM(AV6:AV10)</f>
        <v>7000</v>
      </c>
      <c r="AW11" s="16"/>
      <c r="AX11" s="30">
        <f>SUM(AX6:AX10)</f>
        <v>8049.9999999999991</v>
      </c>
    </row>
    <row r="12" spans="1:50">
      <c r="A12" s="31"/>
      <c r="B12" s="6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32"/>
      <c r="AA12" s="10"/>
      <c r="AB12" s="10"/>
      <c r="AC12" s="10"/>
      <c r="AD12" s="32"/>
      <c r="AE12" s="10"/>
      <c r="AF12" s="10"/>
      <c r="AG12" s="10"/>
      <c r="AH12" s="32"/>
      <c r="AI12" s="10"/>
      <c r="AJ12" s="10"/>
      <c r="AK12" s="10"/>
      <c r="AL12" s="32"/>
      <c r="AM12" s="10"/>
      <c r="AN12" s="10"/>
      <c r="AO12" s="10"/>
      <c r="AP12" s="32"/>
      <c r="AQ12" s="10"/>
      <c r="AR12" s="10"/>
      <c r="AS12" s="10"/>
      <c r="AT12" s="32"/>
      <c r="AU12" s="10"/>
      <c r="AV12" s="10"/>
      <c r="AW12" s="10"/>
      <c r="AX12" s="32"/>
    </row>
    <row r="13" spans="1:50">
      <c r="A13" s="33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6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6"/>
    </row>
    <row r="14" spans="1:50" ht="17.100000000000001" customHeight="1">
      <c r="A14" s="11" t="s">
        <v>0</v>
      </c>
      <c r="B14" s="8" t="s">
        <v>136</v>
      </c>
      <c r="C14" s="11" t="s">
        <v>24</v>
      </c>
      <c r="D14" s="7" t="s">
        <v>26</v>
      </c>
      <c r="E14" s="7" t="s">
        <v>27</v>
      </c>
      <c r="F14" s="12" t="s">
        <v>28</v>
      </c>
      <c r="G14" s="11" t="s">
        <v>24</v>
      </c>
      <c r="H14" s="7" t="s">
        <v>26</v>
      </c>
      <c r="I14" s="7" t="s">
        <v>27</v>
      </c>
      <c r="J14" s="12" t="s">
        <v>28</v>
      </c>
      <c r="K14" s="11" t="s">
        <v>24</v>
      </c>
      <c r="L14" s="7" t="s">
        <v>26</v>
      </c>
      <c r="M14" s="7" t="s">
        <v>27</v>
      </c>
      <c r="N14" s="12" t="s">
        <v>28</v>
      </c>
      <c r="O14" s="11" t="s">
        <v>24</v>
      </c>
      <c r="P14" s="7" t="s">
        <v>26</v>
      </c>
      <c r="Q14" s="7" t="s">
        <v>27</v>
      </c>
      <c r="R14" s="12" t="s">
        <v>28</v>
      </c>
      <c r="S14" s="11" t="s">
        <v>24</v>
      </c>
      <c r="T14" s="7" t="s">
        <v>26</v>
      </c>
      <c r="U14" s="7" t="s">
        <v>27</v>
      </c>
      <c r="V14" s="12" t="s">
        <v>28</v>
      </c>
      <c r="W14" s="11" t="s">
        <v>24</v>
      </c>
      <c r="X14" s="7" t="s">
        <v>26</v>
      </c>
      <c r="Y14" s="7" t="s">
        <v>27</v>
      </c>
      <c r="Z14" s="12" t="s">
        <v>28</v>
      </c>
      <c r="AA14" s="11" t="s">
        <v>24</v>
      </c>
      <c r="AB14" s="7" t="s">
        <v>26</v>
      </c>
      <c r="AC14" s="7" t="s">
        <v>27</v>
      </c>
      <c r="AD14" s="12" t="s">
        <v>28</v>
      </c>
      <c r="AE14" s="11" t="s">
        <v>24</v>
      </c>
      <c r="AF14" s="7" t="s">
        <v>26</v>
      </c>
      <c r="AG14" s="7" t="s">
        <v>27</v>
      </c>
      <c r="AH14" s="12" t="s">
        <v>28</v>
      </c>
      <c r="AI14" s="11" t="s">
        <v>24</v>
      </c>
      <c r="AJ14" s="7" t="s">
        <v>26</v>
      </c>
      <c r="AK14" s="7" t="s">
        <v>27</v>
      </c>
      <c r="AL14" s="12" t="s">
        <v>28</v>
      </c>
      <c r="AM14" s="11" t="s">
        <v>24</v>
      </c>
      <c r="AN14" s="7" t="s">
        <v>26</v>
      </c>
      <c r="AO14" s="7" t="s">
        <v>27</v>
      </c>
      <c r="AP14" s="12" t="s">
        <v>28</v>
      </c>
      <c r="AQ14" s="11" t="s">
        <v>24</v>
      </c>
      <c r="AR14" s="7" t="s">
        <v>26</v>
      </c>
      <c r="AS14" s="7" t="s">
        <v>27</v>
      </c>
      <c r="AT14" s="12" t="s">
        <v>28</v>
      </c>
      <c r="AU14" s="11" t="s">
        <v>24</v>
      </c>
      <c r="AV14" s="7" t="s">
        <v>26</v>
      </c>
      <c r="AW14" s="7" t="s">
        <v>27</v>
      </c>
      <c r="AX14" s="12" t="s">
        <v>28</v>
      </c>
    </row>
    <row r="15" spans="1:50" ht="30">
      <c r="A15" s="27">
        <v>1</v>
      </c>
      <c r="B15" s="9" t="s">
        <v>1</v>
      </c>
      <c r="C15" s="13" t="s">
        <v>25</v>
      </c>
      <c r="D15" s="2">
        <v>7000</v>
      </c>
      <c r="E15" s="3">
        <v>1.1499999999999999</v>
      </c>
      <c r="F15" s="14">
        <f>D15*E15</f>
        <v>8049.9999999999991</v>
      </c>
      <c r="G15" s="13" t="s">
        <v>25</v>
      </c>
      <c r="H15" s="2">
        <v>8500</v>
      </c>
      <c r="I15" s="3">
        <v>1.2</v>
      </c>
      <c r="J15" s="14">
        <f>H15*I15</f>
        <v>10200</v>
      </c>
      <c r="K15" s="13" t="s">
        <v>25</v>
      </c>
      <c r="L15" s="2">
        <v>7000</v>
      </c>
      <c r="M15" s="3">
        <v>1.1000000000000001</v>
      </c>
      <c r="N15" s="14">
        <f>L15*M15</f>
        <v>7700.0000000000009</v>
      </c>
      <c r="O15" s="13" t="s">
        <v>25</v>
      </c>
      <c r="P15" s="2">
        <v>8000</v>
      </c>
      <c r="Q15" s="3">
        <v>1.1000000000000001</v>
      </c>
      <c r="R15" s="14">
        <f>P15*Q15</f>
        <v>8800</v>
      </c>
      <c r="S15" s="13" t="s">
        <v>25</v>
      </c>
      <c r="T15" s="2">
        <v>8500</v>
      </c>
      <c r="U15" s="3">
        <v>0.95</v>
      </c>
      <c r="V15" s="14">
        <f>T15*U15</f>
        <v>8075</v>
      </c>
      <c r="W15" s="13" t="s">
        <v>25</v>
      </c>
      <c r="X15" s="2">
        <v>10000</v>
      </c>
      <c r="Y15" s="3">
        <v>0.9</v>
      </c>
      <c r="Z15" s="14">
        <f>X15*Y15</f>
        <v>9000</v>
      </c>
      <c r="AA15" s="13" t="s">
        <v>25</v>
      </c>
      <c r="AB15" s="2">
        <v>7500</v>
      </c>
      <c r="AC15" s="3">
        <v>1.1000000000000001</v>
      </c>
      <c r="AD15" s="14">
        <f>AB15*AC15</f>
        <v>8250</v>
      </c>
      <c r="AE15" s="13" t="s">
        <v>25</v>
      </c>
      <c r="AF15" s="2">
        <v>9000</v>
      </c>
      <c r="AG15" s="3">
        <v>1</v>
      </c>
      <c r="AH15" s="14">
        <f>AF15*AG15</f>
        <v>9000</v>
      </c>
      <c r="AI15" s="13" t="s">
        <v>25</v>
      </c>
      <c r="AJ15" s="2">
        <v>6000</v>
      </c>
      <c r="AK15" s="3">
        <v>1.1000000000000001</v>
      </c>
      <c r="AL15" s="14">
        <f>AJ15*AK15</f>
        <v>6600.0000000000009</v>
      </c>
      <c r="AM15" s="13" t="s">
        <v>25</v>
      </c>
      <c r="AN15" s="2">
        <v>5500</v>
      </c>
      <c r="AO15" s="3">
        <v>1</v>
      </c>
      <c r="AP15" s="14">
        <f>AN15*AO15</f>
        <v>5500</v>
      </c>
      <c r="AQ15" s="13" t="s">
        <v>25</v>
      </c>
      <c r="AR15" s="2">
        <v>5500</v>
      </c>
      <c r="AS15" s="3">
        <v>1</v>
      </c>
      <c r="AT15" s="14">
        <f>AR15*AS15</f>
        <v>5500</v>
      </c>
      <c r="AU15" s="13" t="s">
        <v>25</v>
      </c>
      <c r="AV15" s="2">
        <v>6000</v>
      </c>
      <c r="AW15" s="3">
        <v>1</v>
      </c>
      <c r="AX15" s="14">
        <f>AV15*AW15</f>
        <v>6000</v>
      </c>
    </row>
    <row r="16" spans="1:50">
      <c r="A16" s="27">
        <v>2</v>
      </c>
      <c r="B16" s="9" t="s">
        <v>5</v>
      </c>
      <c r="C16" s="13"/>
      <c r="D16" s="2"/>
      <c r="E16" s="3"/>
      <c r="F16" s="14">
        <f t="shared" ref="F16:F19" si="12">D16*E16</f>
        <v>0</v>
      </c>
      <c r="G16" s="13"/>
      <c r="H16" s="2"/>
      <c r="I16" s="3"/>
      <c r="J16" s="14">
        <f t="shared" ref="J16:J19" si="13">H16*I16</f>
        <v>0</v>
      </c>
      <c r="K16" s="13"/>
      <c r="L16" s="2"/>
      <c r="M16" s="3"/>
      <c r="N16" s="14">
        <f t="shared" ref="N16:N19" si="14">L16*M16</f>
        <v>0</v>
      </c>
      <c r="O16" s="13"/>
      <c r="P16" s="2"/>
      <c r="Q16" s="3"/>
      <c r="R16" s="14">
        <f t="shared" ref="R16:R19" si="15">P16*Q16</f>
        <v>0</v>
      </c>
      <c r="S16" s="13"/>
      <c r="T16" s="2"/>
      <c r="U16" s="3"/>
      <c r="V16" s="14">
        <f t="shared" ref="V16:V19" si="16">T16*U16</f>
        <v>0</v>
      </c>
      <c r="W16" s="13"/>
      <c r="X16" s="2"/>
      <c r="Y16" s="3"/>
      <c r="Z16" s="14">
        <f t="shared" ref="Z16:Z19" si="17">X16*Y16</f>
        <v>0</v>
      </c>
      <c r="AA16" s="13"/>
      <c r="AB16" s="2"/>
      <c r="AC16" s="3"/>
      <c r="AD16" s="14">
        <f t="shared" ref="AD16:AD19" si="18">AB16*AC16</f>
        <v>0</v>
      </c>
      <c r="AE16" s="13"/>
      <c r="AF16" s="2"/>
      <c r="AG16" s="3"/>
      <c r="AH16" s="14">
        <f t="shared" ref="AH16:AH19" si="19">AF16*AG16</f>
        <v>0</v>
      </c>
      <c r="AI16" s="13"/>
      <c r="AJ16" s="2"/>
      <c r="AK16" s="3"/>
      <c r="AL16" s="14">
        <f t="shared" ref="AL16:AL19" si="20">AJ16*AK16</f>
        <v>0</v>
      </c>
      <c r="AM16" s="13"/>
      <c r="AN16" s="2"/>
      <c r="AO16" s="3"/>
      <c r="AP16" s="14">
        <f t="shared" ref="AP16:AP19" si="21">AN16*AO16</f>
        <v>0</v>
      </c>
      <c r="AQ16" s="13"/>
      <c r="AR16" s="2"/>
      <c r="AS16" s="3"/>
      <c r="AT16" s="14">
        <f t="shared" ref="AT16:AT19" si="22">AR16*AS16</f>
        <v>0</v>
      </c>
      <c r="AU16" s="13"/>
      <c r="AV16" s="2"/>
      <c r="AW16" s="3"/>
      <c r="AX16" s="14">
        <f t="shared" ref="AX16:AX19" si="23">AV16*AW16</f>
        <v>0</v>
      </c>
    </row>
    <row r="17" spans="1:50">
      <c r="A17" s="27">
        <v>3</v>
      </c>
      <c r="B17" s="9" t="s">
        <v>2</v>
      </c>
      <c r="C17" s="13"/>
      <c r="D17" s="2"/>
      <c r="E17" s="3"/>
      <c r="F17" s="14">
        <f t="shared" si="12"/>
        <v>0</v>
      </c>
      <c r="G17" s="13"/>
      <c r="H17" s="2"/>
      <c r="I17" s="3"/>
      <c r="J17" s="14">
        <f t="shared" si="13"/>
        <v>0</v>
      </c>
      <c r="K17" s="13"/>
      <c r="L17" s="2"/>
      <c r="M17" s="3"/>
      <c r="N17" s="14">
        <f t="shared" si="14"/>
        <v>0</v>
      </c>
      <c r="O17" s="13"/>
      <c r="P17" s="2"/>
      <c r="Q17" s="3"/>
      <c r="R17" s="14">
        <f t="shared" si="15"/>
        <v>0</v>
      </c>
      <c r="S17" s="13"/>
      <c r="T17" s="2"/>
      <c r="U17" s="3"/>
      <c r="V17" s="14">
        <f t="shared" si="16"/>
        <v>0</v>
      </c>
      <c r="W17" s="13"/>
      <c r="X17" s="2"/>
      <c r="Y17" s="3"/>
      <c r="Z17" s="14">
        <f t="shared" si="17"/>
        <v>0</v>
      </c>
      <c r="AA17" s="13"/>
      <c r="AB17" s="2"/>
      <c r="AC17" s="3"/>
      <c r="AD17" s="14">
        <f t="shared" si="18"/>
        <v>0</v>
      </c>
      <c r="AE17" s="13"/>
      <c r="AF17" s="2"/>
      <c r="AG17" s="3"/>
      <c r="AH17" s="14">
        <f t="shared" si="19"/>
        <v>0</v>
      </c>
      <c r="AI17" s="13"/>
      <c r="AJ17" s="2"/>
      <c r="AK17" s="3"/>
      <c r="AL17" s="14">
        <f t="shared" si="20"/>
        <v>0</v>
      </c>
      <c r="AM17" s="13"/>
      <c r="AN17" s="2"/>
      <c r="AO17" s="3"/>
      <c r="AP17" s="14">
        <f t="shared" si="21"/>
        <v>0</v>
      </c>
      <c r="AQ17" s="13"/>
      <c r="AR17" s="2"/>
      <c r="AS17" s="3"/>
      <c r="AT17" s="14">
        <f t="shared" si="22"/>
        <v>0</v>
      </c>
      <c r="AU17" s="13"/>
      <c r="AV17" s="2"/>
      <c r="AW17" s="3"/>
      <c r="AX17" s="14">
        <f t="shared" si="23"/>
        <v>0</v>
      </c>
    </row>
    <row r="18" spans="1:50">
      <c r="A18" s="27">
        <v>4</v>
      </c>
      <c r="B18" s="9" t="s">
        <v>3</v>
      </c>
      <c r="C18" s="13"/>
      <c r="D18" s="2"/>
      <c r="E18" s="3"/>
      <c r="F18" s="14">
        <f t="shared" si="12"/>
        <v>0</v>
      </c>
      <c r="G18" s="13"/>
      <c r="H18" s="2"/>
      <c r="I18" s="3"/>
      <c r="J18" s="14">
        <f t="shared" si="13"/>
        <v>0</v>
      </c>
      <c r="K18" s="13"/>
      <c r="L18" s="2"/>
      <c r="M18" s="3"/>
      <c r="N18" s="14">
        <f t="shared" si="14"/>
        <v>0</v>
      </c>
      <c r="O18" s="13"/>
      <c r="P18" s="2"/>
      <c r="Q18" s="3"/>
      <c r="R18" s="14">
        <f t="shared" si="15"/>
        <v>0</v>
      </c>
      <c r="S18" s="13"/>
      <c r="T18" s="2"/>
      <c r="U18" s="3"/>
      <c r="V18" s="14">
        <f t="shared" si="16"/>
        <v>0</v>
      </c>
      <c r="W18" s="13"/>
      <c r="X18" s="2"/>
      <c r="Y18" s="3"/>
      <c r="Z18" s="14">
        <f t="shared" si="17"/>
        <v>0</v>
      </c>
      <c r="AA18" s="13"/>
      <c r="AB18" s="2"/>
      <c r="AC18" s="3"/>
      <c r="AD18" s="14">
        <f t="shared" si="18"/>
        <v>0</v>
      </c>
      <c r="AE18" s="13"/>
      <c r="AF18" s="2"/>
      <c r="AG18" s="3"/>
      <c r="AH18" s="14">
        <f t="shared" si="19"/>
        <v>0</v>
      </c>
      <c r="AI18" s="13"/>
      <c r="AJ18" s="2"/>
      <c r="AK18" s="3"/>
      <c r="AL18" s="14">
        <f t="shared" si="20"/>
        <v>0</v>
      </c>
      <c r="AM18" s="13"/>
      <c r="AN18" s="2"/>
      <c r="AO18" s="3"/>
      <c r="AP18" s="14">
        <f t="shared" si="21"/>
        <v>0</v>
      </c>
      <c r="AQ18" s="13"/>
      <c r="AR18" s="2"/>
      <c r="AS18" s="3"/>
      <c r="AT18" s="14">
        <f t="shared" si="22"/>
        <v>0</v>
      </c>
      <c r="AU18" s="13"/>
      <c r="AV18" s="2"/>
      <c r="AW18" s="3"/>
      <c r="AX18" s="14">
        <f t="shared" si="23"/>
        <v>0</v>
      </c>
    </row>
    <row r="19" spans="1:50">
      <c r="A19" s="27">
        <v>5</v>
      </c>
      <c r="B19" s="9" t="s">
        <v>4</v>
      </c>
      <c r="C19" s="13"/>
      <c r="D19" s="2"/>
      <c r="E19" s="3"/>
      <c r="F19" s="14">
        <f t="shared" si="12"/>
        <v>0</v>
      </c>
      <c r="G19" s="13"/>
      <c r="H19" s="2"/>
      <c r="I19" s="3"/>
      <c r="J19" s="14">
        <f t="shared" si="13"/>
        <v>0</v>
      </c>
      <c r="K19" s="13"/>
      <c r="L19" s="2"/>
      <c r="M19" s="3"/>
      <c r="N19" s="14">
        <f t="shared" si="14"/>
        <v>0</v>
      </c>
      <c r="O19" s="13"/>
      <c r="P19" s="2"/>
      <c r="Q19" s="3"/>
      <c r="R19" s="14">
        <f t="shared" si="15"/>
        <v>0</v>
      </c>
      <c r="S19" s="13"/>
      <c r="T19" s="2"/>
      <c r="U19" s="3"/>
      <c r="V19" s="14">
        <f t="shared" si="16"/>
        <v>0</v>
      </c>
      <c r="W19" s="13"/>
      <c r="X19" s="2"/>
      <c r="Y19" s="3"/>
      <c r="Z19" s="14">
        <f t="shared" si="17"/>
        <v>0</v>
      </c>
      <c r="AA19" s="13"/>
      <c r="AB19" s="2"/>
      <c r="AC19" s="3"/>
      <c r="AD19" s="14">
        <f t="shared" si="18"/>
        <v>0</v>
      </c>
      <c r="AE19" s="13"/>
      <c r="AF19" s="2"/>
      <c r="AG19" s="3"/>
      <c r="AH19" s="14">
        <f t="shared" si="19"/>
        <v>0</v>
      </c>
      <c r="AI19" s="13"/>
      <c r="AJ19" s="2"/>
      <c r="AK19" s="3"/>
      <c r="AL19" s="14">
        <f t="shared" si="20"/>
        <v>0</v>
      </c>
      <c r="AM19" s="13"/>
      <c r="AN19" s="2"/>
      <c r="AO19" s="3"/>
      <c r="AP19" s="14">
        <f t="shared" si="21"/>
        <v>0</v>
      </c>
      <c r="AQ19" s="13"/>
      <c r="AR19" s="2"/>
      <c r="AS19" s="3"/>
      <c r="AT19" s="14">
        <f t="shared" si="22"/>
        <v>0</v>
      </c>
      <c r="AU19" s="13"/>
      <c r="AV19" s="2"/>
      <c r="AW19" s="3"/>
      <c r="AX19" s="14">
        <f t="shared" si="23"/>
        <v>0</v>
      </c>
    </row>
    <row r="20" spans="1:50" ht="15.75" thickBot="1">
      <c r="A20" s="29"/>
      <c r="B20" s="24" t="s">
        <v>22</v>
      </c>
      <c r="C20" s="15"/>
      <c r="D20" s="4">
        <f>SUM(D15:D19)</f>
        <v>7000</v>
      </c>
      <c r="E20" s="16"/>
      <c r="F20" s="5">
        <f>SUM(F15:F19)</f>
        <v>8049.9999999999991</v>
      </c>
      <c r="G20" s="15"/>
      <c r="H20" s="4">
        <f>SUM(H15:H19)</f>
        <v>8500</v>
      </c>
      <c r="I20" s="16"/>
      <c r="J20" s="5">
        <f>SUM(J15:J19)</f>
        <v>10200</v>
      </c>
      <c r="K20" s="15"/>
      <c r="L20" s="4">
        <f>SUM(L15:L19)</f>
        <v>7000</v>
      </c>
      <c r="M20" s="16"/>
      <c r="N20" s="5">
        <f>SUM(N15:N19)</f>
        <v>7700.0000000000009</v>
      </c>
      <c r="O20" s="15"/>
      <c r="P20" s="4">
        <f>SUM(P15:P19)</f>
        <v>8000</v>
      </c>
      <c r="Q20" s="16"/>
      <c r="R20" s="5">
        <f>SUM(R15:R19)</f>
        <v>8800</v>
      </c>
      <c r="S20" s="15"/>
      <c r="T20" s="4">
        <f>SUM(T15:T19)</f>
        <v>8500</v>
      </c>
      <c r="U20" s="16"/>
      <c r="V20" s="5">
        <f>SUM(V15:V19)</f>
        <v>8075</v>
      </c>
      <c r="W20" s="15"/>
      <c r="X20" s="4">
        <f>SUM(X15:X19)</f>
        <v>10000</v>
      </c>
      <c r="Y20" s="16"/>
      <c r="Z20" s="30">
        <f>SUM(Z15:Z19)</f>
        <v>9000</v>
      </c>
      <c r="AA20" s="15"/>
      <c r="AB20" s="4">
        <f>SUM(AB15:AB19)</f>
        <v>7500</v>
      </c>
      <c r="AC20" s="16"/>
      <c r="AD20" s="30">
        <f>SUM(AD15:AD19)</f>
        <v>8250</v>
      </c>
      <c r="AE20" s="15"/>
      <c r="AF20" s="4">
        <f>SUM(AF15:AF19)</f>
        <v>9000</v>
      </c>
      <c r="AG20" s="16"/>
      <c r="AH20" s="30">
        <f>SUM(AH15:AH19)</f>
        <v>9000</v>
      </c>
      <c r="AI20" s="15"/>
      <c r="AJ20" s="4">
        <f>SUM(AJ15:AJ19)</f>
        <v>6000</v>
      </c>
      <c r="AK20" s="16"/>
      <c r="AL20" s="30">
        <f>SUM(AL15:AL19)</f>
        <v>6600.0000000000009</v>
      </c>
      <c r="AM20" s="15"/>
      <c r="AN20" s="4">
        <f>SUM(AN15:AN19)</f>
        <v>5500</v>
      </c>
      <c r="AO20" s="16"/>
      <c r="AP20" s="30">
        <f>SUM(AP15:AP19)</f>
        <v>5500</v>
      </c>
      <c r="AQ20" s="15"/>
      <c r="AR20" s="4">
        <f>SUM(AR15:AR19)</f>
        <v>5500</v>
      </c>
      <c r="AS20" s="16"/>
      <c r="AT20" s="30">
        <f>SUM(AT15:AT19)</f>
        <v>5500</v>
      </c>
      <c r="AU20" s="15"/>
      <c r="AV20" s="4">
        <f>SUM(AV15:AV19)</f>
        <v>6000</v>
      </c>
      <c r="AW20" s="16"/>
      <c r="AX20" s="30">
        <f>SUM(AX15:AX19)</f>
        <v>6000</v>
      </c>
    </row>
    <row r="21" spans="1:50">
      <c r="A21" s="31"/>
      <c r="B21" s="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6"/>
      <c r="AA21" s="209"/>
      <c r="AB21" s="10"/>
      <c r="AC21" s="10"/>
      <c r="AD21" s="6"/>
      <c r="AE21" s="209"/>
      <c r="AF21" s="10"/>
      <c r="AG21" s="10"/>
      <c r="AH21" s="6"/>
      <c r="AI21" s="209"/>
      <c r="AJ21" s="10"/>
      <c r="AK21" s="10"/>
      <c r="AL21" s="6"/>
      <c r="AM21" s="209"/>
      <c r="AN21" s="10"/>
      <c r="AO21" s="10"/>
      <c r="AP21" s="6"/>
      <c r="AQ21" s="209"/>
      <c r="AR21" s="10"/>
      <c r="AS21" s="10"/>
      <c r="AT21" s="6"/>
      <c r="AU21" s="209"/>
      <c r="AV21" s="10"/>
      <c r="AW21" s="10"/>
      <c r="AX21" s="32"/>
    </row>
    <row r="22" spans="1:50">
      <c r="A22" s="33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10"/>
      <c r="AA22" s="25"/>
      <c r="AB22" s="25"/>
      <c r="AC22" s="25"/>
      <c r="AD22" s="210"/>
      <c r="AE22" s="25"/>
      <c r="AF22" s="25"/>
      <c r="AG22" s="25"/>
      <c r="AH22" s="210"/>
      <c r="AI22" s="25"/>
      <c r="AJ22" s="25"/>
      <c r="AK22" s="25"/>
      <c r="AL22" s="210"/>
      <c r="AM22" s="25"/>
      <c r="AN22" s="25"/>
      <c r="AO22" s="25"/>
      <c r="AP22" s="210"/>
      <c r="AQ22" s="25"/>
      <c r="AR22" s="25"/>
      <c r="AS22" s="25"/>
      <c r="AT22" s="210"/>
      <c r="AU22" s="25"/>
      <c r="AV22" s="25"/>
      <c r="AW22" s="25"/>
      <c r="AX22" s="26"/>
    </row>
    <row r="23" spans="1:50">
      <c r="A23" s="31"/>
      <c r="B23" s="19" t="s">
        <v>23</v>
      </c>
      <c r="C23" s="287"/>
      <c r="D23" s="287"/>
      <c r="E23" s="287"/>
      <c r="F23" s="20">
        <f>F11+F20</f>
        <v>19550</v>
      </c>
      <c r="G23" s="287"/>
      <c r="H23" s="287"/>
      <c r="I23" s="287"/>
      <c r="J23" s="20">
        <f>J11+J20</f>
        <v>18975</v>
      </c>
      <c r="K23" s="287"/>
      <c r="L23" s="287"/>
      <c r="M23" s="287"/>
      <c r="N23" s="20">
        <f>N11+N20</f>
        <v>13800</v>
      </c>
      <c r="O23" s="287"/>
      <c r="P23" s="287"/>
      <c r="Q23" s="287"/>
      <c r="R23" s="20">
        <f>R11+R20</f>
        <v>14272</v>
      </c>
      <c r="S23" s="287"/>
      <c r="T23" s="287"/>
      <c r="U23" s="287"/>
      <c r="V23" s="20">
        <f>V11+V20</f>
        <v>17850</v>
      </c>
      <c r="W23" s="287"/>
      <c r="X23" s="287"/>
      <c r="Y23" s="287"/>
      <c r="Z23" s="20">
        <f>Z11+Z20</f>
        <v>14750</v>
      </c>
      <c r="AA23" s="286"/>
      <c r="AB23" s="287"/>
      <c r="AC23" s="287"/>
      <c r="AD23" s="20">
        <f>AD11+AD20</f>
        <v>16090</v>
      </c>
      <c r="AE23" s="286"/>
      <c r="AF23" s="287"/>
      <c r="AG23" s="287"/>
      <c r="AH23" s="20">
        <f>AH11+AH20</f>
        <v>14650</v>
      </c>
      <c r="AI23" s="286"/>
      <c r="AJ23" s="287"/>
      <c r="AK23" s="287"/>
      <c r="AL23" s="20">
        <f>AL11+AL20</f>
        <v>12350</v>
      </c>
      <c r="AM23" s="286"/>
      <c r="AN23" s="287"/>
      <c r="AO23" s="287"/>
      <c r="AP23" s="20">
        <f>AP11+AP20</f>
        <v>12220</v>
      </c>
      <c r="AQ23" s="286"/>
      <c r="AR23" s="287"/>
      <c r="AS23" s="287"/>
      <c r="AT23" s="20">
        <f>AT11+AT20</f>
        <v>12220</v>
      </c>
      <c r="AU23" s="286"/>
      <c r="AV23" s="287"/>
      <c r="AW23" s="287"/>
      <c r="AX23" s="34">
        <f>AX11+AX20</f>
        <v>14050</v>
      </c>
    </row>
    <row r="24" spans="1:50">
      <c r="A24" s="35"/>
      <c r="B24" s="21" t="s">
        <v>6</v>
      </c>
      <c r="C24" s="278"/>
      <c r="D24" s="278"/>
      <c r="E24" s="278"/>
      <c r="F24" s="17">
        <f>F11/F23*100</f>
        <v>58.82352941176471</v>
      </c>
      <c r="G24" s="278"/>
      <c r="H24" s="278"/>
      <c r="I24" s="278"/>
      <c r="J24" s="17">
        <f>J11/J23*100</f>
        <v>46.245059288537547</v>
      </c>
      <c r="K24" s="278"/>
      <c r="L24" s="278"/>
      <c r="M24" s="278"/>
      <c r="N24" s="17">
        <f>N11/N23*100</f>
        <v>44.20289855072464</v>
      </c>
      <c r="O24" s="278"/>
      <c r="P24" s="278"/>
      <c r="Q24" s="278"/>
      <c r="R24" s="17">
        <f>R11/R23*100</f>
        <v>38.340807174887885</v>
      </c>
      <c r="S24" s="278"/>
      <c r="T24" s="278"/>
      <c r="U24" s="278"/>
      <c r="V24" s="17">
        <f>V11/V23*100</f>
        <v>54.761904761904766</v>
      </c>
      <c r="W24" s="278"/>
      <c r="X24" s="278"/>
      <c r="Y24" s="278"/>
      <c r="Z24" s="17">
        <f>Z11/Z23*100</f>
        <v>38.983050847457626</v>
      </c>
      <c r="AA24" s="277"/>
      <c r="AB24" s="278"/>
      <c r="AC24" s="278"/>
      <c r="AD24" s="17">
        <f>AD11/AD23*100</f>
        <v>48.725916718458677</v>
      </c>
      <c r="AE24" s="277"/>
      <c r="AF24" s="278"/>
      <c r="AG24" s="278"/>
      <c r="AH24" s="17">
        <f>AH11/AH23*100</f>
        <v>38.56655290102389</v>
      </c>
      <c r="AI24" s="277"/>
      <c r="AJ24" s="278"/>
      <c r="AK24" s="278"/>
      <c r="AL24" s="17">
        <f>AL11/AL23*100</f>
        <v>46.558704453441294</v>
      </c>
      <c r="AM24" s="277"/>
      <c r="AN24" s="278"/>
      <c r="AO24" s="278"/>
      <c r="AP24" s="17">
        <f>AP11/AP23*100</f>
        <v>54.991816693944365</v>
      </c>
      <c r="AQ24" s="277"/>
      <c r="AR24" s="278"/>
      <c r="AS24" s="278"/>
      <c r="AT24" s="17">
        <f>AT11/AT23*100</f>
        <v>54.991816693944365</v>
      </c>
      <c r="AU24" s="277"/>
      <c r="AV24" s="278"/>
      <c r="AW24" s="278"/>
      <c r="AX24" s="36">
        <f>AX11/AX23*100</f>
        <v>57.295373665480419</v>
      </c>
    </row>
    <row r="25" spans="1:50">
      <c r="A25" s="37"/>
      <c r="B25" s="22" t="s">
        <v>7</v>
      </c>
      <c r="C25" s="280"/>
      <c r="D25" s="280"/>
      <c r="E25" s="280"/>
      <c r="F25" s="18">
        <f>F20/F23*100</f>
        <v>41.17647058823529</v>
      </c>
      <c r="G25" s="280"/>
      <c r="H25" s="280"/>
      <c r="I25" s="280"/>
      <c r="J25" s="18">
        <f>J20/J23*100</f>
        <v>53.754940711462453</v>
      </c>
      <c r="K25" s="280"/>
      <c r="L25" s="280"/>
      <c r="M25" s="280"/>
      <c r="N25" s="18">
        <f>N20/N23*100</f>
        <v>55.797101449275367</v>
      </c>
      <c r="O25" s="280"/>
      <c r="P25" s="280"/>
      <c r="Q25" s="280"/>
      <c r="R25" s="18">
        <f>R20/R23*100</f>
        <v>61.659192825112108</v>
      </c>
      <c r="S25" s="280"/>
      <c r="T25" s="280"/>
      <c r="U25" s="280"/>
      <c r="V25" s="18">
        <f>V20/V23*100</f>
        <v>45.238095238095241</v>
      </c>
      <c r="W25" s="280"/>
      <c r="X25" s="280"/>
      <c r="Y25" s="280"/>
      <c r="Z25" s="18">
        <f>Z20/Z23*100</f>
        <v>61.016949152542374</v>
      </c>
      <c r="AA25" s="279"/>
      <c r="AB25" s="280"/>
      <c r="AC25" s="280"/>
      <c r="AD25" s="18">
        <f>AD20/AD23*100</f>
        <v>51.27408328154133</v>
      </c>
      <c r="AE25" s="279"/>
      <c r="AF25" s="280"/>
      <c r="AG25" s="280"/>
      <c r="AH25" s="18">
        <f>AH20/AH23*100</f>
        <v>61.43344709897611</v>
      </c>
      <c r="AI25" s="279"/>
      <c r="AJ25" s="280"/>
      <c r="AK25" s="280"/>
      <c r="AL25" s="18">
        <f>AL20/AL23*100</f>
        <v>53.441295546558706</v>
      </c>
      <c r="AM25" s="279"/>
      <c r="AN25" s="280"/>
      <c r="AO25" s="280"/>
      <c r="AP25" s="18">
        <f>AP20/AP23*100</f>
        <v>45.008183306055649</v>
      </c>
      <c r="AQ25" s="279"/>
      <c r="AR25" s="280"/>
      <c r="AS25" s="280"/>
      <c r="AT25" s="18">
        <f>AT20/AT23*100</f>
        <v>45.008183306055649</v>
      </c>
      <c r="AU25" s="279"/>
      <c r="AV25" s="280"/>
      <c r="AW25" s="280"/>
      <c r="AX25" s="38">
        <f>AX20/AX23*100</f>
        <v>42.704626334519574</v>
      </c>
    </row>
    <row r="26" spans="1:50" ht="15.75" thickBot="1">
      <c r="A26" s="39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11"/>
      <c r="AA26" s="28"/>
      <c r="AB26" s="28"/>
      <c r="AC26" s="28"/>
      <c r="AD26" s="211"/>
      <c r="AE26" s="28"/>
      <c r="AF26" s="28"/>
      <c r="AG26" s="28"/>
      <c r="AH26" s="211"/>
      <c r="AI26" s="28"/>
      <c r="AJ26" s="28"/>
      <c r="AK26" s="28"/>
      <c r="AL26" s="211"/>
      <c r="AM26" s="28"/>
      <c r="AN26" s="28"/>
      <c r="AO26" s="28"/>
      <c r="AP26" s="211"/>
      <c r="AQ26" s="28"/>
      <c r="AR26" s="28"/>
      <c r="AS26" s="28"/>
      <c r="AT26" s="211"/>
      <c r="AU26" s="28"/>
      <c r="AV26" s="28"/>
      <c r="AW26" s="28"/>
      <c r="AX26" s="40"/>
    </row>
  </sheetData>
  <mergeCells count="66">
    <mergeCell ref="A1:AX1"/>
    <mergeCell ref="C25:E25"/>
    <mergeCell ref="K3:N3"/>
    <mergeCell ref="O3:R3"/>
    <mergeCell ref="S3:V3"/>
    <mergeCell ref="A2:B2"/>
    <mergeCell ref="O24:Q24"/>
    <mergeCell ref="G23:I23"/>
    <mergeCell ref="G24:I24"/>
    <mergeCell ref="G25:I25"/>
    <mergeCell ref="S23:U23"/>
    <mergeCell ref="S24:U24"/>
    <mergeCell ref="S25:U25"/>
    <mergeCell ref="C23:E23"/>
    <mergeCell ref="C24:E24"/>
    <mergeCell ref="O4:R4"/>
    <mergeCell ref="S4:V4"/>
    <mergeCell ref="W4:Z4"/>
    <mergeCell ref="A4:B4"/>
    <mergeCell ref="A3:B3"/>
    <mergeCell ref="G3:J3"/>
    <mergeCell ref="W3:Z3"/>
    <mergeCell ref="C3:F3"/>
    <mergeCell ref="C2:F2"/>
    <mergeCell ref="G2:J2"/>
    <mergeCell ref="C4:F4"/>
    <mergeCell ref="G4:J4"/>
    <mergeCell ref="K4:N4"/>
    <mergeCell ref="W23:Y23"/>
    <mergeCell ref="W24:Y24"/>
    <mergeCell ref="W25:Y25"/>
    <mergeCell ref="K23:M23"/>
    <mergeCell ref="K24:M24"/>
    <mergeCell ref="K25:M25"/>
    <mergeCell ref="O23:Q23"/>
    <mergeCell ref="O25:Q25"/>
    <mergeCell ref="AE24:AG24"/>
    <mergeCell ref="AE25:AG25"/>
    <mergeCell ref="AA3:AD3"/>
    <mergeCell ref="AA4:AD4"/>
    <mergeCell ref="AA23:AC23"/>
    <mergeCell ref="AA24:AC24"/>
    <mergeCell ref="AA25:AC25"/>
    <mergeCell ref="AE3:AH3"/>
    <mergeCell ref="AE4:AH4"/>
    <mergeCell ref="AE23:AG23"/>
    <mergeCell ref="AU24:AW24"/>
    <mergeCell ref="AU25:AW25"/>
    <mergeCell ref="AQ3:AT3"/>
    <mergeCell ref="AQ4:AT4"/>
    <mergeCell ref="AQ23:AS23"/>
    <mergeCell ref="AQ24:AS24"/>
    <mergeCell ref="AQ25:AS25"/>
    <mergeCell ref="AU3:AX3"/>
    <mergeCell ref="AU4:AX4"/>
    <mergeCell ref="AU23:AW23"/>
    <mergeCell ref="AM24:AO24"/>
    <mergeCell ref="AM25:AO25"/>
    <mergeCell ref="AI3:AL3"/>
    <mergeCell ref="AI4:AL4"/>
    <mergeCell ref="AI23:AK23"/>
    <mergeCell ref="AI24:AK24"/>
    <mergeCell ref="AM3:AP3"/>
    <mergeCell ref="AM4:AP4"/>
    <mergeCell ref="AM23:AO23"/>
    <mergeCell ref="AI25:AK25"/>
  </mergeCells>
  <phoneticPr fontId="20" type="noConversion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12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112" sqref="A112:A118"/>
    </sheetView>
  </sheetViews>
  <sheetFormatPr defaultColWidth="9.140625" defaultRowHeight="15"/>
  <cols>
    <col min="1" max="1" width="30.28515625" customWidth="1"/>
  </cols>
  <sheetData>
    <row r="1" spans="1:18" ht="21">
      <c r="A1" s="42" t="s">
        <v>29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8">
      <c r="A2" s="45" t="s">
        <v>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18">
      <c r="A3" s="48" t="s">
        <v>31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5" spans="1:18">
      <c r="A5" s="99"/>
      <c r="B5" s="100" t="s">
        <v>33</v>
      </c>
      <c r="C5" s="101" t="s">
        <v>34</v>
      </c>
      <c r="D5" s="101" t="s">
        <v>35</v>
      </c>
      <c r="E5" s="101" t="s">
        <v>36</v>
      </c>
      <c r="F5" s="101" t="s">
        <v>37</v>
      </c>
      <c r="G5" s="101" t="s">
        <v>38</v>
      </c>
      <c r="H5" s="101" t="s">
        <v>39</v>
      </c>
      <c r="I5" s="101" t="s">
        <v>40</v>
      </c>
      <c r="J5" s="101" t="s">
        <v>41</v>
      </c>
      <c r="K5" s="101" t="s">
        <v>42</v>
      </c>
      <c r="L5" s="101" t="s">
        <v>43</v>
      </c>
      <c r="M5" s="177" t="s">
        <v>44</v>
      </c>
    </row>
    <row r="6" spans="1:18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178"/>
    </row>
    <row r="7" spans="1:18">
      <c r="A7" s="96" t="s">
        <v>32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179"/>
      <c r="P7" s="41"/>
      <c r="Q7" s="41"/>
      <c r="R7" s="41"/>
    </row>
    <row r="8" spans="1:18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80"/>
      <c r="P8" s="41"/>
      <c r="Q8" s="41"/>
      <c r="R8" s="41"/>
    </row>
    <row r="9" spans="1:18">
      <c r="A9" s="96" t="s">
        <v>45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179"/>
      <c r="P9" s="41"/>
      <c r="Q9" s="41"/>
      <c r="R9" s="41"/>
    </row>
    <row r="10" spans="1:18">
      <c r="A10" s="86" t="s">
        <v>46</v>
      </c>
      <c r="B10" s="87">
        <f>'销售额 - 过去'!F11</f>
        <v>11500</v>
      </c>
      <c r="C10" s="87">
        <f>'销售额 - 过去'!J11</f>
        <v>8775</v>
      </c>
      <c r="D10" s="87">
        <f>'销售额 - 过去'!N11</f>
        <v>6100</v>
      </c>
      <c r="E10" s="87">
        <f>'销售额 - 过去'!R11</f>
        <v>5471.9999999999991</v>
      </c>
      <c r="F10" s="87">
        <f>'销售额 - 过去'!V11</f>
        <v>9775</v>
      </c>
      <c r="G10" s="87">
        <f>'销售额 - 过去'!Z11</f>
        <v>5750</v>
      </c>
      <c r="H10" s="87">
        <f>'销售额 - 过去'!AD11</f>
        <v>7840.0000000000009</v>
      </c>
      <c r="I10" s="87">
        <f>'销售额 - 过去'!AH11</f>
        <v>5649.9999999999991</v>
      </c>
      <c r="J10" s="87">
        <f>'销售额 - 过去'!AL11</f>
        <v>5750</v>
      </c>
      <c r="K10" s="87">
        <f>'销售额 - 过去'!AP11</f>
        <v>6720.0000000000009</v>
      </c>
      <c r="L10" s="87">
        <f>'销售额 - 过去'!AT11</f>
        <v>6720.0000000000009</v>
      </c>
      <c r="M10" s="170">
        <f>'销售额 - 过去'!AX11</f>
        <v>8049.9999999999991</v>
      </c>
      <c r="P10" s="41"/>
      <c r="Q10" s="41"/>
      <c r="R10" s="41"/>
    </row>
    <row r="11" spans="1:18">
      <c r="A11" s="90" t="s">
        <v>47</v>
      </c>
      <c r="B11" s="87">
        <f>'销售额 - 过去'!F20</f>
        <v>8049.9999999999991</v>
      </c>
      <c r="C11" s="87">
        <f>'销售额 - 过去'!J20</f>
        <v>10200</v>
      </c>
      <c r="D11" s="87">
        <f>'销售额 - 过去'!N20</f>
        <v>7700.0000000000009</v>
      </c>
      <c r="E11" s="87">
        <f>'销售额 - 过去'!R20</f>
        <v>8800</v>
      </c>
      <c r="F11" s="87">
        <f>'销售额 - 过去'!V20</f>
        <v>8075</v>
      </c>
      <c r="G11" s="87">
        <f>'销售额 - 过去'!Z20</f>
        <v>9000</v>
      </c>
      <c r="H11" s="87">
        <f>'销售额 - 过去'!AD20</f>
        <v>8250</v>
      </c>
      <c r="I11" s="87">
        <f>'销售额 - 过去'!AH20</f>
        <v>9000</v>
      </c>
      <c r="J11" s="87">
        <f>'销售额 - 过去'!AL20</f>
        <v>6600.0000000000009</v>
      </c>
      <c r="K11" s="87">
        <f>'销售额 - 过去'!AP20</f>
        <v>5500</v>
      </c>
      <c r="L11" s="87">
        <f>'销售额 - 过去'!AT20</f>
        <v>5500</v>
      </c>
      <c r="M11" s="170">
        <f>'销售额 - 过去'!AX20</f>
        <v>6000</v>
      </c>
      <c r="P11" s="41"/>
      <c r="Q11" s="41"/>
      <c r="R11" s="41"/>
    </row>
    <row r="12" spans="1:18">
      <c r="A12" s="111" t="s">
        <v>48</v>
      </c>
      <c r="B12" s="112">
        <f>SUM(B10:B11)</f>
        <v>19550</v>
      </c>
      <c r="C12" s="112">
        <f t="shared" ref="C12:M12" si="0">SUM(C10:C11)</f>
        <v>18975</v>
      </c>
      <c r="D12" s="112">
        <f t="shared" si="0"/>
        <v>13800</v>
      </c>
      <c r="E12" s="112">
        <f t="shared" si="0"/>
        <v>14272</v>
      </c>
      <c r="F12" s="112">
        <f t="shared" si="0"/>
        <v>17850</v>
      </c>
      <c r="G12" s="112">
        <f t="shared" si="0"/>
        <v>14750</v>
      </c>
      <c r="H12" s="112">
        <f t="shared" si="0"/>
        <v>16090</v>
      </c>
      <c r="I12" s="112">
        <f t="shared" si="0"/>
        <v>14650</v>
      </c>
      <c r="J12" s="112">
        <f t="shared" si="0"/>
        <v>12350</v>
      </c>
      <c r="K12" s="112">
        <f t="shared" si="0"/>
        <v>12220</v>
      </c>
      <c r="L12" s="112">
        <f t="shared" si="0"/>
        <v>12220</v>
      </c>
      <c r="M12" s="172">
        <f t="shared" si="0"/>
        <v>14050</v>
      </c>
      <c r="P12" s="41"/>
      <c r="Q12" s="41"/>
      <c r="R12" s="41"/>
    </row>
    <row r="13" spans="1:18">
      <c r="A13" s="134"/>
      <c r="B13" s="135"/>
      <c r="C13" s="135"/>
      <c r="D13" s="135"/>
      <c r="E13" s="135"/>
      <c r="F13" s="135"/>
      <c r="G13" s="135"/>
      <c r="H13" s="136"/>
      <c r="I13" s="136"/>
      <c r="J13" s="136"/>
      <c r="K13" s="136"/>
      <c r="L13" s="136"/>
      <c r="M13" s="176"/>
      <c r="P13" s="41"/>
      <c r="Q13" s="41"/>
      <c r="R13" s="41"/>
    </row>
    <row r="14" spans="1:18">
      <c r="A14" s="108" t="s">
        <v>49</v>
      </c>
      <c r="B14" s="109"/>
      <c r="C14" s="109"/>
      <c r="D14" s="109"/>
      <c r="E14" s="109"/>
      <c r="F14" s="109"/>
      <c r="G14" s="109"/>
      <c r="H14" s="243"/>
      <c r="I14" s="243"/>
      <c r="J14" s="243"/>
      <c r="K14" s="243"/>
      <c r="L14" s="243"/>
      <c r="M14" s="244"/>
      <c r="P14" s="41"/>
      <c r="Q14" s="41"/>
      <c r="R14" s="41"/>
    </row>
    <row r="15" spans="1:18">
      <c r="A15" s="86" t="s">
        <v>50</v>
      </c>
      <c r="B15" s="87">
        <v>1000</v>
      </c>
      <c r="C15" s="87">
        <v>1000</v>
      </c>
      <c r="D15" s="87">
        <v>1000</v>
      </c>
      <c r="E15" s="87">
        <v>1000</v>
      </c>
      <c r="F15" s="87">
        <v>1000</v>
      </c>
      <c r="G15" s="87">
        <v>1000</v>
      </c>
      <c r="H15" s="87">
        <v>1000</v>
      </c>
      <c r="I15" s="87">
        <v>1000</v>
      </c>
      <c r="J15" s="87">
        <v>1000</v>
      </c>
      <c r="K15" s="87">
        <v>1000</v>
      </c>
      <c r="L15" s="87">
        <v>1000</v>
      </c>
      <c r="M15" s="170">
        <v>1000</v>
      </c>
      <c r="P15" s="41"/>
      <c r="Q15" s="91"/>
      <c r="R15" s="41"/>
    </row>
    <row r="16" spans="1:18">
      <c r="A16" s="86" t="s">
        <v>51</v>
      </c>
      <c r="B16" s="87">
        <v>200</v>
      </c>
      <c r="C16" s="87">
        <v>200</v>
      </c>
      <c r="D16" s="87">
        <v>200</v>
      </c>
      <c r="E16" s="87">
        <v>200</v>
      </c>
      <c r="F16" s="87">
        <v>200</v>
      </c>
      <c r="G16" s="87">
        <v>200</v>
      </c>
      <c r="H16" s="87">
        <v>200</v>
      </c>
      <c r="I16" s="87">
        <v>200</v>
      </c>
      <c r="J16" s="87">
        <v>200</v>
      </c>
      <c r="K16" s="87">
        <v>200</v>
      </c>
      <c r="L16" s="87">
        <v>200</v>
      </c>
      <c r="M16" s="170">
        <v>200</v>
      </c>
      <c r="P16" s="41"/>
      <c r="Q16" s="91"/>
      <c r="R16" s="41"/>
    </row>
    <row r="17" spans="1:18">
      <c r="A17" s="86" t="s">
        <v>52</v>
      </c>
      <c r="B17" s="87">
        <v>150</v>
      </c>
      <c r="C17" s="87">
        <v>150</v>
      </c>
      <c r="D17" s="87">
        <v>150</v>
      </c>
      <c r="E17" s="87">
        <v>150</v>
      </c>
      <c r="F17" s="87">
        <v>150</v>
      </c>
      <c r="G17" s="87">
        <v>150</v>
      </c>
      <c r="H17" s="87">
        <v>150</v>
      </c>
      <c r="I17" s="87">
        <v>150</v>
      </c>
      <c r="J17" s="87">
        <v>150</v>
      </c>
      <c r="K17" s="87">
        <v>150</v>
      </c>
      <c r="L17" s="87">
        <v>150</v>
      </c>
      <c r="M17" s="170">
        <v>150</v>
      </c>
      <c r="P17" s="41"/>
      <c r="Q17" s="91"/>
      <c r="R17" s="41"/>
    </row>
    <row r="18" spans="1:18">
      <c r="A18" s="90" t="s">
        <v>53</v>
      </c>
      <c r="B18" s="168">
        <v>100</v>
      </c>
      <c r="C18" s="168">
        <v>100</v>
      </c>
      <c r="D18" s="168">
        <v>100</v>
      </c>
      <c r="E18" s="168">
        <v>100</v>
      </c>
      <c r="F18" s="168">
        <v>100</v>
      </c>
      <c r="G18" s="168">
        <v>100</v>
      </c>
      <c r="H18" s="168">
        <v>100</v>
      </c>
      <c r="I18" s="168">
        <v>100</v>
      </c>
      <c r="J18" s="168">
        <v>100</v>
      </c>
      <c r="K18" s="168">
        <v>100</v>
      </c>
      <c r="L18" s="168">
        <v>100</v>
      </c>
      <c r="M18" s="171">
        <v>100</v>
      </c>
      <c r="P18" s="41"/>
      <c r="Q18" s="91"/>
      <c r="R18" s="41"/>
    </row>
    <row r="19" spans="1:18">
      <c r="A19" s="86" t="s">
        <v>54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170"/>
      <c r="P19" s="41"/>
      <c r="Q19" s="41"/>
      <c r="R19" s="41"/>
    </row>
    <row r="20" spans="1:18">
      <c r="A20" s="86" t="s">
        <v>55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170"/>
      <c r="P20" s="41"/>
      <c r="Q20" s="41"/>
      <c r="R20" s="41"/>
    </row>
    <row r="21" spans="1:18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170"/>
      <c r="P21" s="41"/>
      <c r="Q21" s="41"/>
      <c r="R21" s="41"/>
    </row>
    <row r="22" spans="1:18">
      <c r="A22" s="113" t="s">
        <v>57</v>
      </c>
      <c r="B22" s="114">
        <f>SUM(B15:B21)</f>
        <v>1450</v>
      </c>
      <c r="C22" s="114">
        <f t="shared" ref="C22:M22" si="1">SUM(C15:C21)</f>
        <v>1450</v>
      </c>
      <c r="D22" s="114">
        <f t="shared" si="1"/>
        <v>1450</v>
      </c>
      <c r="E22" s="114">
        <f t="shared" si="1"/>
        <v>1450</v>
      </c>
      <c r="F22" s="114">
        <f t="shared" si="1"/>
        <v>1450</v>
      </c>
      <c r="G22" s="114">
        <f t="shared" si="1"/>
        <v>1450</v>
      </c>
      <c r="H22" s="114">
        <f t="shared" si="1"/>
        <v>1450</v>
      </c>
      <c r="I22" s="114">
        <f t="shared" si="1"/>
        <v>1450</v>
      </c>
      <c r="J22" s="114">
        <f t="shared" si="1"/>
        <v>1450</v>
      </c>
      <c r="K22" s="114">
        <f t="shared" si="1"/>
        <v>1450</v>
      </c>
      <c r="L22" s="114">
        <f t="shared" si="1"/>
        <v>1450</v>
      </c>
      <c r="M22" s="181">
        <f t="shared" si="1"/>
        <v>1450</v>
      </c>
      <c r="P22" s="41"/>
      <c r="Q22" s="41"/>
      <c r="R22" s="41"/>
    </row>
    <row r="23" spans="1:18" ht="15.75" thickBot="1">
      <c r="A23" s="84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182"/>
      <c r="P23" s="41"/>
      <c r="Q23" s="41"/>
      <c r="R23" s="41"/>
    </row>
    <row r="24" spans="1:18" ht="18" customHeight="1" thickBot="1">
      <c r="A24" s="121" t="s">
        <v>58</v>
      </c>
      <c r="B24" s="122">
        <f t="shared" ref="B24:M24" si="2">SUM(B12,B22)</f>
        <v>21000</v>
      </c>
      <c r="C24" s="122">
        <f t="shared" si="2"/>
        <v>20425</v>
      </c>
      <c r="D24" s="122">
        <f t="shared" si="2"/>
        <v>15250</v>
      </c>
      <c r="E24" s="122">
        <f t="shared" si="2"/>
        <v>15722</v>
      </c>
      <c r="F24" s="122">
        <f t="shared" si="2"/>
        <v>19300</v>
      </c>
      <c r="G24" s="122">
        <f t="shared" si="2"/>
        <v>16200</v>
      </c>
      <c r="H24" s="122">
        <f t="shared" si="2"/>
        <v>17540</v>
      </c>
      <c r="I24" s="122">
        <f t="shared" si="2"/>
        <v>16100</v>
      </c>
      <c r="J24" s="122">
        <f t="shared" si="2"/>
        <v>13800</v>
      </c>
      <c r="K24" s="122">
        <f t="shared" si="2"/>
        <v>13670</v>
      </c>
      <c r="L24" s="122">
        <f t="shared" si="2"/>
        <v>13670</v>
      </c>
      <c r="M24" s="183">
        <f t="shared" si="2"/>
        <v>15500</v>
      </c>
    </row>
    <row r="25" spans="1:18" ht="18" customHeight="1">
      <c r="A25" s="227"/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29"/>
    </row>
    <row r="26" spans="1:18">
      <c r="A26" s="117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84"/>
    </row>
    <row r="27" spans="1:18">
      <c r="A27" s="245" t="s">
        <v>59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7"/>
    </row>
    <row r="28" spans="1:18">
      <c r="A28" s="58" t="s">
        <v>60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9"/>
    </row>
    <row r="29" spans="1:18">
      <c r="A29" s="64" t="s">
        <v>146</v>
      </c>
      <c r="B29" s="104">
        <v>2500</v>
      </c>
      <c r="C29" s="104">
        <v>2700</v>
      </c>
      <c r="D29" s="104">
        <v>2000</v>
      </c>
      <c r="E29" s="104">
        <v>2500</v>
      </c>
      <c r="F29" s="104">
        <v>1500</v>
      </c>
      <c r="G29" s="104">
        <v>2500</v>
      </c>
      <c r="H29" s="104">
        <v>3500</v>
      </c>
      <c r="I29" s="104">
        <v>3500</v>
      </c>
      <c r="J29" s="104">
        <v>2500</v>
      </c>
      <c r="K29" s="104">
        <v>1500</v>
      </c>
      <c r="L29" s="104">
        <v>2000</v>
      </c>
      <c r="M29" s="185">
        <v>2000</v>
      </c>
    </row>
    <row r="30" spans="1:18">
      <c r="A30" s="64" t="s">
        <v>62</v>
      </c>
      <c r="B30" s="104">
        <v>250</v>
      </c>
      <c r="C30" s="104">
        <v>250</v>
      </c>
      <c r="D30" s="104">
        <v>250</v>
      </c>
      <c r="E30" s="104">
        <v>250</v>
      </c>
      <c r="F30" s="104">
        <v>250</v>
      </c>
      <c r="G30" s="104">
        <v>250</v>
      </c>
      <c r="H30" s="104">
        <v>250</v>
      </c>
      <c r="I30" s="104">
        <v>250</v>
      </c>
      <c r="J30" s="104">
        <v>250</v>
      </c>
      <c r="K30" s="104">
        <v>250</v>
      </c>
      <c r="L30" s="104">
        <v>250</v>
      </c>
      <c r="M30" s="185">
        <v>250</v>
      </c>
    </row>
    <row r="31" spans="1:18">
      <c r="A31" s="64" t="s">
        <v>63</v>
      </c>
      <c r="B31" s="104">
        <v>100</v>
      </c>
      <c r="C31" s="104">
        <v>100</v>
      </c>
      <c r="D31" s="104">
        <v>100</v>
      </c>
      <c r="E31" s="104">
        <v>100</v>
      </c>
      <c r="F31" s="104">
        <v>100</v>
      </c>
      <c r="G31" s="104">
        <v>100</v>
      </c>
      <c r="H31" s="104">
        <v>100</v>
      </c>
      <c r="I31" s="104">
        <v>100</v>
      </c>
      <c r="J31" s="104">
        <v>100</v>
      </c>
      <c r="K31" s="104">
        <v>100</v>
      </c>
      <c r="L31" s="104">
        <v>100</v>
      </c>
      <c r="M31" s="185">
        <v>100</v>
      </c>
    </row>
    <row r="32" spans="1:18">
      <c r="A32" s="64" t="s">
        <v>64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85"/>
    </row>
    <row r="33" spans="1:13">
      <c r="A33" s="64" t="s">
        <v>65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85"/>
    </row>
    <row r="34" spans="1:13">
      <c r="A34" s="64" t="s">
        <v>66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85"/>
    </row>
    <row r="35" spans="1:13">
      <c r="A35" s="64" t="s">
        <v>67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85"/>
    </row>
    <row r="36" spans="1:13">
      <c r="A36" s="64" t="s">
        <v>68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85"/>
    </row>
    <row r="37" spans="1:13">
      <c r="A37" s="6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85"/>
    </row>
    <row r="38" spans="1:13">
      <c r="A38" s="111" t="s">
        <v>69</v>
      </c>
      <c r="B38" s="118">
        <f>SUM(B29:B37)</f>
        <v>2850</v>
      </c>
      <c r="C38" s="118">
        <f t="shared" ref="C38:M38" si="3">SUM(C29:C37)</f>
        <v>3050</v>
      </c>
      <c r="D38" s="118">
        <f t="shared" si="3"/>
        <v>2350</v>
      </c>
      <c r="E38" s="118">
        <f t="shared" si="3"/>
        <v>2850</v>
      </c>
      <c r="F38" s="118">
        <f t="shared" si="3"/>
        <v>1850</v>
      </c>
      <c r="G38" s="118">
        <f t="shared" si="3"/>
        <v>2850</v>
      </c>
      <c r="H38" s="118">
        <f t="shared" si="3"/>
        <v>3850</v>
      </c>
      <c r="I38" s="118">
        <f t="shared" si="3"/>
        <v>3850</v>
      </c>
      <c r="J38" s="118">
        <f t="shared" si="3"/>
        <v>2850</v>
      </c>
      <c r="K38" s="118">
        <f t="shared" si="3"/>
        <v>1850</v>
      </c>
      <c r="L38" s="118">
        <f t="shared" si="3"/>
        <v>2350</v>
      </c>
      <c r="M38" s="186">
        <f t="shared" si="3"/>
        <v>2350</v>
      </c>
    </row>
    <row r="39" spans="1:13">
      <c r="A39" s="134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87"/>
    </row>
    <row r="40" spans="1:13">
      <c r="A40" s="58" t="s">
        <v>70</v>
      </c>
      <c r="B40" s="250"/>
      <c r="C40" s="250"/>
      <c r="D40" s="250"/>
      <c r="E40" s="248"/>
      <c r="F40" s="250"/>
      <c r="G40" s="250"/>
      <c r="H40" s="250"/>
      <c r="I40" s="250"/>
      <c r="J40" s="250"/>
      <c r="K40" s="250"/>
      <c r="L40" s="250"/>
      <c r="M40" s="251"/>
    </row>
    <row r="41" spans="1:13">
      <c r="A41" s="64" t="s">
        <v>61</v>
      </c>
      <c r="B41" s="104">
        <v>1500</v>
      </c>
      <c r="C41" s="104">
        <v>1500</v>
      </c>
      <c r="D41" s="104">
        <v>1500</v>
      </c>
      <c r="E41" s="104">
        <v>1700</v>
      </c>
      <c r="F41" s="104">
        <v>1800</v>
      </c>
      <c r="G41" s="104">
        <v>2000</v>
      </c>
      <c r="H41" s="104">
        <v>2500</v>
      </c>
      <c r="I41" s="104">
        <v>2100</v>
      </c>
      <c r="J41" s="104">
        <v>2000</v>
      </c>
      <c r="K41" s="104">
        <v>2100</v>
      </c>
      <c r="L41" s="104">
        <v>2000</v>
      </c>
      <c r="M41" s="185">
        <v>2010</v>
      </c>
    </row>
    <row r="42" spans="1:13">
      <c r="A42" s="64" t="s">
        <v>62</v>
      </c>
      <c r="B42" s="104">
        <v>250</v>
      </c>
      <c r="C42" s="104">
        <v>250</v>
      </c>
      <c r="D42" s="104">
        <v>250</v>
      </c>
      <c r="E42" s="104">
        <v>250</v>
      </c>
      <c r="F42" s="104">
        <v>250</v>
      </c>
      <c r="G42" s="104">
        <v>250</v>
      </c>
      <c r="H42" s="104">
        <v>250</v>
      </c>
      <c r="I42" s="104">
        <v>250</v>
      </c>
      <c r="J42" s="104">
        <v>250</v>
      </c>
      <c r="K42" s="104">
        <v>250</v>
      </c>
      <c r="L42" s="104">
        <v>250</v>
      </c>
      <c r="M42" s="185">
        <v>250</v>
      </c>
    </row>
    <row r="43" spans="1:13">
      <c r="A43" s="64" t="s">
        <v>63</v>
      </c>
      <c r="B43" s="104">
        <v>100</v>
      </c>
      <c r="C43" s="104">
        <v>100</v>
      </c>
      <c r="D43" s="104">
        <v>100</v>
      </c>
      <c r="E43" s="104">
        <v>100</v>
      </c>
      <c r="F43" s="104">
        <v>100</v>
      </c>
      <c r="G43" s="104">
        <v>100</v>
      </c>
      <c r="H43" s="104">
        <v>100</v>
      </c>
      <c r="I43" s="104">
        <v>100</v>
      </c>
      <c r="J43" s="104">
        <v>100</v>
      </c>
      <c r="K43" s="104">
        <v>100</v>
      </c>
      <c r="L43" s="104">
        <v>100</v>
      </c>
      <c r="M43" s="185">
        <v>100</v>
      </c>
    </row>
    <row r="44" spans="1:13">
      <c r="A44" s="64" t="s">
        <v>64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85"/>
    </row>
    <row r="45" spans="1:13">
      <c r="A45" s="64" t="s">
        <v>65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85"/>
    </row>
    <row r="46" spans="1:13">
      <c r="A46" s="64" t="s">
        <v>66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85"/>
    </row>
    <row r="47" spans="1:13">
      <c r="A47" s="64" t="s">
        <v>67</v>
      </c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85"/>
    </row>
    <row r="48" spans="1:13">
      <c r="A48" s="64" t="s">
        <v>68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85"/>
    </row>
    <row r="49" spans="1:13">
      <c r="A49" s="6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85"/>
    </row>
    <row r="50" spans="1:13">
      <c r="A50" s="111" t="s">
        <v>147</v>
      </c>
      <c r="B50" s="118">
        <f>SUM(B41:B49)</f>
        <v>1850</v>
      </c>
      <c r="C50" s="118">
        <f t="shared" ref="C50:M50" si="4">SUM(C41:C49)</f>
        <v>1850</v>
      </c>
      <c r="D50" s="118">
        <f t="shared" si="4"/>
        <v>1850</v>
      </c>
      <c r="E50" s="118">
        <f t="shared" si="4"/>
        <v>2050</v>
      </c>
      <c r="F50" s="118">
        <f t="shared" si="4"/>
        <v>2150</v>
      </c>
      <c r="G50" s="118">
        <f t="shared" si="4"/>
        <v>2350</v>
      </c>
      <c r="H50" s="118">
        <f t="shared" si="4"/>
        <v>2850</v>
      </c>
      <c r="I50" s="118">
        <f t="shared" si="4"/>
        <v>2450</v>
      </c>
      <c r="J50" s="118">
        <f t="shared" si="4"/>
        <v>2350</v>
      </c>
      <c r="K50" s="118">
        <f t="shared" si="4"/>
        <v>2450</v>
      </c>
      <c r="L50" s="118">
        <f t="shared" si="4"/>
        <v>2350</v>
      </c>
      <c r="M50" s="186">
        <f t="shared" si="4"/>
        <v>2360</v>
      </c>
    </row>
    <row r="51" spans="1:13">
      <c r="A51" s="134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87"/>
    </row>
    <row r="52" spans="1:13">
      <c r="A52" s="58" t="s">
        <v>71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66"/>
    </row>
    <row r="53" spans="1:13">
      <c r="A53" s="64" t="s">
        <v>72</v>
      </c>
      <c r="B53" s="104">
        <v>1000</v>
      </c>
      <c r="C53" s="104">
        <v>1000</v>
      </c>
      <c r="D53" s="104">
        <v>1000</v>
      </c>
      <c r="E53" s="104">
        <v>1000</v>
      </c>
      <c r="F53" s="104">
        <v>1000</v>
      </c>
      <c r="G53" s="104">
        <v>1000</v>
      </c>
      <c r="H53" s="104">
        <v>1000</v>
      </c>
      <c r="I53" s="104">
        <v>1000</v>
      </c>
      <c r="J53" s="104">
        <v>1000</v>
      </c>
      <c r="K53" s="104">
        <v>1000</v>
      </c>
      <c r="L53" s="104">
        <v>1000</v>
      </c>
      <c r="M53" s="65">
        <v>1000</v>
      </c>
    </row>
    <row r="54" spans="1:13">
      <c r="A54" s="64" t="s">
        <v>73</v>
      </c>
      <c r="B54" s="104">
        <v>1000</v>
      </c>
      <c r="C54" s="104">
        <v>1000</v>
      </c>
      <c r="D54" s="104">
        <v>1000</v>
      </c>
      <c r="E54" s="104">
        <v>1000</v>
      </c>
      <c r="F54" s="104">
        <v>1000</v>
      </c>
      <c r="G54" s="104">
        <v>1000</v>
      </c>
      <c r="H54" s="104">
        <v>1000</v>
      </c>
      <c r="I54" s="104">
        <v>1000</v>
      </c>
      <c r="J54" s="104">
        <v>1000</v>
      </c>
      <c r="K54" s="104">
        <v>1000</v>
      </c>
      <c r="L54" s="104">
        <v>1000</v>
      </c>
      <c r="M54" s="65">
        <v>1000</v>
      </c>
    </row>
    <row r="55" spans="1:13">
      <c r="A55" s="64" t="s">
        <v>74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65"/>
    </row>
    <row r="56" spans="1:13">
      <c r="A56" s="64" t="s">
        <v>75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85"/>
    </row>
    <row r="57" spans="1:13">
      <c r="A57" s="64" t="s">
        <v>76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85"/>
    </row>
    <row r="58" spans="1:13">
      <c r="A58" s="6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85"/>
    </row>
    <row r="59" spans="1:13">
      <c r="A59" s="111" t="s">
        <v>77</v>
      </c>
      <c r="B59" s="118">
        <f>SUM(B53:B58)</f>
        <v>2000</v>
      </c>
      <c r="C59" s="118">
        <f t="shared" ref="C59:M59" si="5">SUM(C53:C58)</f>
        <v>2000</v>
      </c>
      <c r="D59" s="118">
        <f t="shared" si="5"/>
        <v>2000</v>
      </c>
      <c r="E59" s="118">
        <f t="shared" si="5"/>
        <v>2000</v>
      </c>
      <c r="F59" s="118">
        <f t="shared" si="5"/>
        <v>2000</v>
      </c>
      <c r="G59" s="118">
        <f t="shared" si="5"/>
        <v>2000</v>
      </c>
      <c r="H59" s="118">
        <f t="shared" si="5"/>
        <v>2000</v>
      </c>
      <c r="I59" s="118">
        <f t="shared" si="5"/>
        <v>2000</v>
      </c>
      <c r="J59" s="118">
        <f t="shared" si="5"/>
        <v>2000</v>
      </c>
      <c r="K59" s="118">
        <f t="shared" si="5"/>
        <v>2000</v>
      </c>
      <c r="L59" s="118">
        <f t="shared" si="5"/>
        <v>2000</v>
      </c>
      <c r="M59" s="186">
        <f t="shared" si="5"/>
        <v>2000</v>
      </c>
    </row>
    <row r="60" spans="1:13">
      <c r="A60" s="134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87"/>
    </row>
    <row r="61" spans="1:13">
      <c r="A61" s="58" t="s">
        <v>78</v>
      </c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88"/>
    </row>
    <row r="62" spans="1:13">
      <c r="A62" s="64" t="s">
        <v>79</v>
      </c>
      <c r="B62" s="104">
        <v>1000</v>
      </c>
      <c r="C62" s="104">
        <v>1000</v>
      </c>
      <c r="D62" s="104">
        <v>1000</v>
      </c>
      <c r="E62" s="104">
        <v>1000</v>
      </c>
      <c r="F62" s="104">
        <v>1000</v>
      </c>
      <c r="G62" s="104">
        <v>1000</v>
      </c>
      <c r="H62" s="104">
        <v>1000</v>
      </c>
      <c r="I62" s="104">
        <v>1000</v>
      </c>
      <c r="J62" s="104">
        <v>1000</v>
      </c>
      <c r="K62" s="104">
        <v>1000</v>
      </c>
      <c r="L62" s="104">
        <v>1000</v>
      </c>
      <c r="M62" s="185">
        <v>1000</v>
      </c>
    </row>
    <row r="63" spans="1:13">
      <c r="A63" s="64" t="s">
        <v>80</v>
      </c>
      <c r="B63" s="104">
        <v>400</v>
      </c>
      <c r="C63" s="104">
        <v>400</v>
      </c>
      <c r="D63" s="104">
        <v>400</v>
      </c>
      <c r="E63" s="104">
        <v>400</v>
      </c>
      <c r="F63" s="104">
        <v>400</v>
      </c>
      <c r="G63" s="104">
        <v>400</v>
      </c>
      <c r="H63" s="104">
        <v>400</v>
      </c>
      <c r="I63" s="104">
        <v>400</v>
      </c>
      <c r="J63" s="104">
        <v>400</v>
      </c>
      <c r="K63" s="104">
        <v>400</v>
      </c>
      <c r="L63" s="104">
        <v>400</v>
      </c>
      <c r="M63" s="185">
        <v>400</v>
      </c>
    </row>
    <row r="64" spans="1:13">
      <c r="A64" s="64" t="s">
        <v>81</v>
      </c>
      <c r="B64" s="104">
        <v>300</v>
      </c>
      <c r="C64" s="104">
        <v>300</v>
      </c>
      <c r="D64" s="104">
        <v>300</v>
      </c>
      <c r="E64" s="104">
        <v>300</v>
      </c>
      <c r="F64" s="104">
        <v>300</v>
      </c>
      <c r="G64" s="104">
        <v>300</v>
      </c>
      <c r="H64" s="104">
        <v>300</v>
      </c>
      <c r="I64" s="104">
        <v>300</v>
      </c>
      <c r="J64" s="104">
        <v>300</v>
      </c>
      <c r="K64" s="104">
        <v>300</v>
      </c>
      <c r="L64" s="104">
        <v>300</v>
      </c>
      <c r="M64" s="185">
        <v>300</v>
      </c>
    </row>
    <row r="65" spans="1:13">
      <c r="A65" s="64" t="s">
        <v>82</v>
      </c>
      <c r="B65" s="104">
        <v>150</v>
      </c>
      <c r="C65" s="104">
        <v>150</v>
      </c>
      <c r="D65" s="104">
        <v>150</v>
      </c>
      <c r="E65" s="104">
        <v>150</v>
      </c>
      <c r="F65" s="104">
        <v>150</v>
      </c>
      <c r="G65" s="104">
        <v>150</v>
      </c>
      <c r="H65" s="104">
        <v>150</v>
      </c>
      <c r="I65" s="104">
        <v>150</v>
      </c>
      <c r="J65" s="104">
        <v>150</v>
      </c>
      <c r="K65" s="104">
        <v>150</v>
      </c>
      <c r="L65" s="104">
        <v>150</v>
      </c>
      <c r="M65" s="185">
        <v>150</v>
      </c>
    </row>
    <row r="66" spans="1:13">
      <c r="A66" s="64" t="s">
        <v>83</v>
      </c>
      <c r="B66" s="104">
        <v>100</v>
      </c>
      <c r="C66" s="104">
        <v>100</v>
      </c>
      <c r="D66" s="104">
        <v>100</v>
      </c>
      <c r="E66" s="104">
        <v>100</v>
      </c>
      <c r="F66" s="104">
        <v>100</v>
      </c>
      <c r="G66" s="104">
        <v>100</v>
      </c>
      <c r="H66" s="104">
        <v>100</v>
      </c>
      <c r="I66" s="104">
        <v>100</v>
      </c>
      <c r="J66" s="104">
        <v>100</v>
      </c>
      <c r="K66" s="104">
        <v>100</v>
      </c>
      <c r="L66" s="104">
        <v>100</v>
      </c>
      <c r="M66" s="185">
        <v>100</v>
      </c>
    </row>
    <row r="67" spans="1:13">
      <c r="A67" s="64" t="s">
        <v>84</v>
      </c>
      <c r="B67" s="104">
        <v>50</v>
      </c>
      <c r="C67" s="104">
        <v>50</v>
      </c>
      <c r="D67" s="104">
        <v>50</v>
      </c>
      <c r="E67" s="104">
        <v>50</v>
      </c>
      <c r="F67" s="104">
        <v>50</v>
      </c>
      <c r="G67" s="104">
        <v>50</v>
      </c>
      <c r="H67" s="104">
        <v>50</v>
      </c>
      <c r="I67" s="104">
        <v>50</v>
      </c>
      <c r="J67" s="104">
        <v>50</v>
      </c>
      <c r="K67" s="104">
        <v>50</v>
      </c>
      <c r="L67" s="104">
        <v>50</v>
      </c>
      <c r="M67" s="185">
        <v>50</v>
      </c>
    </row>
    <row r="68" spans="1:13">
      <c r="A68" s="64" t="s">
        <v>85</v>
      </c>
      <c r="B68" s="104">
        <v>50</v>
      </c>
      <c r="C68" s="104">
        <v>50</v>
      </c>
      <c r="D68" s="104">
        <v>50</v>
      </c>
      <c r="E68" s="104">
        <v>50</v>
      </c>
      <c r="F68" s="104">
        <v>50</v>
      </c>
      <c r="G68" s="104">
        <v>50</v>
      </c>
      <c r="H68" s="104">
        <v>50</v>
      </c>
      <c r="I68" s="104">
        <v>50</v>
      </c>
      <c r="J68" s="104">
        <v>50</v>
      </c>
      <c r="K68" s="104">
        <v>50</v>
      </c>
      <c r="L68" s="104">
        <v>50</v>
      </c>
      <c r="M68" s="185">
        <v>50</v>
      </c>
    </row>
    <row r="69" spans="1:13">
      <c r="A69" s="64" t="s">
        <v>86</v>
      </c>
      <c r="B69" s="104">
        <v>50</v>
      </c>
      <c r="C69" s="104">
        <v>50</v>
      </c>
      <c r="D69" s="104">
        <v>50</v>
      </c>
      <c r="E69" s="104">
        <v>50</v>
      </c>
      <c r="F69" s="104">
        <v>50</v>
      </c>
      <c r="G69" s="104">
        <v>50</v>
      </c>
      <c r="H69" s="104">
        <v>50</v>
      </c>
      <c r="I69" s="104">
        <v>50</v>
      </c>
      <c r="J69" s="104">
        <v>50</v>
      </c>
      <c r="K69" s="104">
        <v>50</v>
      </c>
      <c r="L69" s="104">
        <v>50</v>
      </c>
      <c r="M69" s="185">
        <v>50</v>
      </c>
    </row>
    <row r="70" spans="1:13">
      <c r="A70" s="64" t="s">
        <v>87</v>
      </c>
      <c r="B70" s="104">
        <v>50</v>
      </c>
      <c r="C70" s="104">
        <v>50</v>
      </c>
      <c r="D70" s="104">
        <v>50</v>
      </c>
      <c r="E70" s="104">
        <v>50</v>
      </c>
      <c r="F70" s="104">
        <v>50</v>
      </c>
      <c r="G70" s="104">
        <v>50</v>
      </c>
      <c r="H70" s="104">
        <v>50</v>
      </c>
      <c r="I70" s="104">
        <v>50</v>
      </c>
      <c r="J70" s="104">
        <v>50</v>
      </c>
      <c r="K70" s="104">
        <v>50</v>
      </c>
      <c r="L70" s="104">
        <v>50</v>
      </c>
      <c r="M70" s="185">
        <v>50</v>
      </c>
    </row>
    <row r="71" spans="1:13">
      <c r="A71" s="64" t="s">
        <v>88</v>
      </c>
      <c r="B71" s="104">
        <v>80</v>
      </c>
      <c r="C71" s="104">
        <v>80</v>
      </c>
      <c r="D71" s="104">
        <v>80</v>
      </c>
      <c r="E71" s="104">
        <v>80</v>
      </c>
      <c r="F71" s="104">
        <v>80</v>
      </c>
      <c r="G71" s="104">
        <v>80</v>
      </c>
      <c r="H71" s="104">
        <v>80</v>
      </c>
      <c r="I71" s="104">
        <v>80</v>
      </c>
      <c r="J71" s="104">
        <v>80</v>
      </c>
      <c r="K71" s="104">
        <v>80</v>
      </c>
      <c r="L71" s="104">
        <v>80</v>
      </c>
      <c r="M71" s="185">
        <v>80</v>
      </c>
    </row>
    <row r="72" spans="1:13">
      <c r="A72" s="64" t="s">
        <v>89</v>
      </c>
      <c r="B72" s="104">
        <v>100</v>
      </c>
      <c r="C72" s="104">
        <v>100</v>
      </c>
      <c r="D72" s="104">
        <v>100</v>
      </c>
      <c r="E72" s="104">
        <v>100</v>
      </c>
      <c r="F72" s="104">
        <v>100</v>
      </c>
      <c r="G72" s="104">
        <v>100</v>
      </c>
      <c r="H72" s="104">
        <v>100</v>
      </c>
      <c r="I72" s="104">
        <v>100</v>
      </c>
      <c r="J72" s="104">
        <v>100</v>
      </c>
      <c r="K72" s="104">
        <v>100</v>
      </c>
      <c r="L72" s="104">
        <v>100</v>
      </c>
      <c r="M72" s="185">
        <v>100</v>
      </c>
    </row>
    <row r="73" spans="1:13">
      <c r="A73" s="64" t="s">
        <v>90</v>
      </c>
      <c r="B73" s="104">
        <v>150</v>
      </c>
      <c r="C73" s="104">
        <v>150</v>
      </c>
      <c r="D73" s="104">
        <v>150</v>
      </c>
      <c r="E73" s="104">
        <v>150</v>
      </c>
      <c r="F73" s="104">
        <v>150</v>
      </c>
      <c r="G73" s="104">
        <v>150</v>
      </c>
      <c r="H73" s="104">
        <v>150</v>
      </c>
      <c r="I73" s="104">
        <v>150</v>
      </c>
      <c r="J73" s="104">
        <v>150</v>
      </c>
      <c r="K73" s="104">
        <v>150</v>
      </c>
      <c r="L73" s="104">
        <v>150</v>
      </c>
      <c r="M73" s="185">
        <v>150</v>
      </c>
    </row>
    <row r="74" spans="1:13">
      <c r="A74" s="64" t="s">
        <v>91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85"/>
    </row>
    <row r="75" spans="1:13">
      <c r="A75" s="64" t="s">
        <v>92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85"/>
    </row>
    <row r="76" spans="1:13">
      <c r="A76" s="64" t="s">
        <v>93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85"/>
    </row>
    <row r="77" spans="1:13">
      <c r="A77" s="64" t="s">
        <v>94</v>
      </c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85"/>
    </row>
    <row r="78" spans="1:13">
      <c r="A78" s="64" t="s">
        <v>96</v>
      </c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85"/>
    </row>
    <row r="79" spans="1:13">
      <c r="A79" s="64" t="s">
        <v>95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85"/>
    </row>
    <row r="80" spans="1:13">
      <c r="A80" s="6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85"/>
    </row>
    <row r="81" spans="1:13">
      <c r="A81" s="111" t="s">
        <v>97</v>
      </c>
      <c r="B81" s="118">
        <f t="shared" ref="B81:M81" si="6">SUM(B62:B80)</f>
        <v>2480</v>
      </c>
      <c r="C81" s="118">
        <f t="shared" si="6"/>
        <v>2480</v>
      </c>
      <c r="D81" s="118">
        <f t="shared" si="6"/>
        <v>2480</v>
      </c>
      <c r="E81" s="118">
        <f t="shared" si="6"/>
        <v>2480</v>
      </c>
      <c r="F81" s="118">
        <f t="shared" si="6"/>
        <v>2480</v>
      </c>
      <c r="G81" s="118">
        <f t="shared" si="6"/>
        <v>2480</v>
      </c>
      <c r="H81" s="118">
        <f t="shared" si="6"/>
        <v>2480</v>
      </c>
      <c r="I81" s="118">
        <f t="shared" si="6"/>
        <v>2480</v>
      </c>
      <c r="J81" s="118">
        <f t="shared" si="6"/>
        <v>2480</v>
      </c>
      <c r="K81" s="118">
        <f t="shared" si="6"/>
        <v>2480</v>
      </c>
      <c r="L81" s="118">
        <f t="shared" si="6"/>
        <v>2480</v>
      </c>
      <c r="M81" s="186">
        <f t="shared" si="6"/>
        <v>2480</v>
      </c>
    </row>
    <row r="82" spans="1:13">
      <c r="A82" s="134"/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87"/>
    </row>
    <row r="83" spans="1:13">
      <c r="A83" s="58" t="s">
        <v>98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88"/>
    </row>
    <row r="84" spans="1:13">
      <c r="A84" s="64" t="s">
        <v>99</v>
      </c>
      <c r="B84" s="169">
        <v>2500</v>
      </c>
      <c r="C84" s="169">
        <v>2700</v>
      </c>
      <c r="D84" s="169">
        <v>2500</v>
      </c>
      <c r="E84" s="169">
        <v>2500</v>
      </c>
      <c r="F84" s="169">
        <v>1500</v>
      </c>
      <c r="G84" s="169">
        <v>4500</v>
      </c>
      <c r="H84" s="169">
        <v>4000</v>
      </c>
      <c r="I84" s="169">
        <v>3500</v>
      </c>
      <c r="J84" s="169">
        <v>2500</v>
      </c>
      <c r="K84" s="169">
        <v>1500</v>
      </c>
      <c r="L84" s="169">
        <v>2000</v>
      </c>
      <c r="M84" s="185">
        <v>2010</v>
      </c>
    </row>
    <row r="85" spans="1:13">
      <c r="A85" s="64" t="s">
        <v>100</v>
      </c>
      <c r="B85" s="104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85"/>
    </row>
    <row r="86" spans="1:13">
      <c r="A86" s="64" t="s">
        <v>101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85"/>
    </row>
    <row r="87" spans="1:13">
      <c r="A87" s="64" t="s">
        <v>102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85"/>
    </row>
    <row r="88" spans="1:13">
      <c r="A88" s="64" t="s">
        <v>103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85"/>
    </row>
    <row r="89" spans="1:13">
      <c r="A89" s="6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85"/>
    </row>
    <row r="90" spans="1:13" ht="14.1" customHeight="1">
      <c r="A90" s="111" t="s">
        <v>104</v>
      </c>
      <c r="B90" s="118">
        <f>SUM(B84:B89)</f>
        <v>2500</v>
      </c>
      <c r="C90" s="118">
        <f t="shared" ref="C90:M90" si="7">SUM(C84:C89)</f>
        <v>2700</v>
      </c>
      <c r="D90" s="118">
        <f t="shared" si="7"/>
        <v>2500</v>
      </c>
      <c r="E90" s="118">
        <f t="shared" si="7"/>
        <v>2500</v>
      </c>
      <c r="F90" s="118">
        <f t="shared" si="7"/>
        <v>1500</v>
      </c>
      <c r="G90" s="118">
        <f t="shared" si="7"/>
        <v>4500</v>
      </c>
      <c r="H90" s="118">
        <f t="shared" si="7"/>
        <v>4000</v>
      </c>
      <c r="I90" s="118">
        <f t="shared" si="7"/>
        <v>3500</v>
      </c>
      <c r="J90" s="118">
        <f t="shared" si="7"/>
        <v>2500</v>
      </c>
      <c r="K90" s="118">
        <f t="shared" si="7"/>
        <v>1500</v>
      </c>
      <c r="L90" s="118">
        <f t="shared" si="7"/>
        <v>2000</v>
      </c>
      <c r="M90" s="186">
        <f t="shared" si="7"/>
        <v>2010</v>
      </c>
    </row>
    <row r="91" spans="1:13" ht="14.1" customHeight="1">
      <c r="A91" s="134"/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87"/>
    </row>
    <row r="92" spans="1:13">
      <c r="A92" s="58" t="s">
        <v>105</v>
      </c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66"/>
    </row>
    <row r="93" spans="1:13">
      <c r="A93" s="64" t="s">
        <v>106</v>
      </c>
      <c r="B93" s="169">
        <v>500</v>
      </c>
      <c r="C93" s="169">
        <v>500</v>
      </c>
      <c r="D93" s="169">
        <v>500</v>
      </c>
      <c r="E93" s="169">
        <v>500</v>
      </c>
      <c r="F93" s="169">
        <v>500</v>
      </c>
      <c r="G93" s="169">
        <v>500</v>
      </c>
      <c r="H93" s="169">
        <v>500</v>
      </c>
      <c r="I93" s="169">
        <v>500</v>
      </c>
      <c r="J93" s="169">
        <v>500</v>
      </c>
      <c r="K93" s="169">
        <v>500</v>
      </c>
      <c r="L93" s="169">
        <v>500</v>
      </c>
      <c r="M93" s="65">
        <v>500</v>
      </c>
    </row>
    <row r="94" spans="1:13">
      <c r="A94" s="64" t="s">
        <v>107</v>
      </c>
      <c r="B94" s="104"/>
      <c r="C94" s="104"/>
      <c r="D94" s="104"/>
      <c r="E94" s="104"/>
      <c r="F94" s="104"/>
      <c r="G94" s="104"/>
      <c r="H94" s="104"/>
      <c r="I94" s="104"/>
      <c r="J94" s="104"/>
      <c r="K94" s="104"/>
      <c r="L94" s="104"/>
      <c r="M94" s="65"/>
    </row>
    <row r="95" spans="1:13">
      <c r="A95" s="64" t="s">
        <v>108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65"/>
    </row>
    <row r="96" spans="1:13">
      <c r="A96" s="64" t="s">
        <v>109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65"/>
    </row>
    <row r="97" spans="1:13">
      <c r="A97" s="64" t="s">
        <v>110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65"/>
    </row>
    <row r="98" spans="1:13">
      <c r="A98" s="64" t="s">
        <v>111</v>
      </c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65"/>
    </row>
    <row r="99" spans="1:13">
      <c r="A99" s="6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65"/>
    </row>
    <row r="100" spans="1:13">
      <c r="A100" s="111" t="s">
        <v>112</v>
      </c>
      <c r="B100" s="118">
        <f>SUM(B93:B99)</f>
        <v>500</v>
      </c>
      <c r="C100" s="118">
        <f t="shared" ref="C100:M100" si="8">SUM(C93:C99)</f>
        <v>500</v>
      </c>
      <c r="D100" s="118">
        <f t="shared" si="8"/>
        <v>500</v>
      </c>
      <c r="E100" s="118">
        <f t="shared" si="8"/>
        <v>500</v>
      </c>
      <c r="F100" s="118">
        <f t="shared" si="8"/>
        <v>500</v>
      </c>
      <c r="G100" s="118">
        <f t="shared" si="8"/>
        <v>500</v>
      </c>
      <c r="H100" s="118">
        <f t="shared" si="8"/>
        <v>500</v>
      </c>
      <c r="I100" s="118">
        <f t="shared" si="8"/>
        <v>500</v>
      </c>
      <c r="J100" s="118">
        <f t="shared" si="8"/>
        <v>500</v>
      </c>
      <c r="K100" s="118">
        <f t="shared" si="8"/>
        <v>500</v>
      </c>
      <c r="L100" s="118">
        <f t="shared" si="8"/>
        <v>500</v>
      </c>
      <c r="M100" s="115">
        <f t="shared" si="8"/>
        <v>500</v>
      </c>
    </row>
    <row r="101" spans="1:13">
      <c r="A101" s="134"/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2"/>
    </row>
    <row r="102" spans="1:13">
      <c r="A102" s="58" t="s">
        <v>113</v>
      </c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66"/>
    </row>
    <row r="103" spans="1:13">
      <c r="A103" s="64" t="s">
        <v>114</v>
      </c>
      <c r="B103" s="169">
        <v>500</v>
      </c>
      <c r="C103" s="169">
        <v>500</v>
      </c>
      <c r="D103" s="169">
        <v>500</v>
      </c>
      <c r="E103" s="169">
        <v>500</v>
      </c>
      <c r="F103" s="169">
        <v>500</v>
      </c>
      <c r="G103" s="169">
        <v>500</v>
      </c>
      <c r="H103" s="169">
        <v>500</v>
      </c>
      <c r="I103" s="169">
        <v>500</v>
      </c>
      <c r="J103" s="169">
        <v>500</v>
      </c>
      <c r="K103" s="169">
        <v>500</v>
      </c>
      <c r="L103" s="169">
        <v>500</v>
      </c>
      <c r="M103" s="65">
        <v>500</v>
      </c>
    </row>
    <row r="104" spans="1:13">
      <c r="A104" s="64" t="s">
        <v>115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65"/>
    </row>
    <row r="105" spans="1:13">
      <c r="A105" s="64" t="s">
        <v>116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65"/>
    </row>
    <row r="106" spans="1:13">
      <c r="A106" s="64" t="s">
        <v>117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65"/>
    </row>
    <row r="107" spans="1:13">
      <c r="A107" s="140" t="s">
        <v>118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185"/>
    </row>
    <row r="108" spans="1:13">
      <c r="A108" s="6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185"/>
    </row>
    <row r="109" spans="1:13">
      <c r="A109" s="111" t="s">
        <v>119</v>
      </c>
      <c r="B109" s="118">
        <f t="shared" ref="B109:M109" si="9">SUM(B103:B108)</f>
        <v>500</v>
      </c>
      <c r="C109" s="118">
        <f t="shared" si="9"/>
        <v>500</v>
      </c>
      <c r="D109" s="118">
        <f t="shared" si="9"/>
        <v>500</v>
      </c>
      <c r="E109" s="118">
        <f t="shared" si="9"/>
        <v>500</v>
      </c>
      <c r="F109" s="118">
        <f t="shared" si="9"/>
        <v>500</v>
      </c>
      <c r="G109" s="118">
        <f t="shared" si="9"/>
        <v>500</v>
      </c>
      <c r="H109" s="118">
        <f t="shared" si="9"/>
        <v>500</v>
      </c>
      <c r="I109" s="118">
        <f t="shared" si="9"/>
        <v>500</v>
      </c>
      <c r="J109" s="118">
        <f t="shared" si="9"/>
        <v>500</v>
      </c>
      <c r="K109" s="118">
        <f t="shared" si="9"/>
        <v>500</v>
      </c>
      <c r="L109" s="118">
        <f t="shared" si="9"/>
        <v>500</v>
      </c>
      <c r="M109" s="186">
        <f t="shared" si="9"/>
        <v>500</v>
      </c>
    </row>
    <row r="110" spans="1:13">
      <c r="A110" s="230"/>
      <c r="B110" s="151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  <c r="M110" s="187"/>
    </row>
    <row r="111" spans="1:13" ht="15.75" thickBot="1">
      <c r="A111" s="230"/>
      <c r="B111" s="151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  <c r="M111" s="187"/>
    </row>
    <row r="112" spans="1:13" ht="15.75" thickBot="1">
      <c r="A112" s="119" t="s">
        <v>120</v>
      </c>
      <c r="B112" s="120">
        <f t="shared" ref="B112:M112" si="10">SUM(B38,B50,B59,B81,B90,B100,B109)</f>
        <v>12680</v>
      </c>
      <c r="C112" s="120">
        <f t="shared" si="10"/>
        <v>13080</v>
      </c>
      <c r="D112" s="120">
        <f t="shared" si="10"/>
        <v>12180</v>
      </c>
      <c r="E112" s="120">
        <f t="shared" si="10"/>
        <v>12880</v>
      </c>
      <c r="F112" s="120">
        <f t="shared" si="10"/>
        <v>10980</v>
      </c>
      <c r="G112" s="120">
        <f t="shared" si="10"/>
        <v>15180</v>
      </c>
      <c r="H112" s="120">
        <f t="shared" si="10"/>
        <v>16180</v>
      </c>
      <c r="I112" s="120">
        <f t="shared" si="10"/>
        <v>15280</v>
      </c>
      <c r="J112" s="120">
        <f t="shared" si="10"/>
        <v>13180</v>
      </c>
      <c r="K112" s="120">
        <f t="shared" si="10"/>
        <v>11280</v>
      </c>
      <c r="L112" s="120">
        <f t="shared" si="10"/>
        <v>12180</v>
      </c>
      <c r="M112" s="231">
        <f t="shared" si="10"/>
        <v>12200</v>
      </c>
    </row>
    <row r="113" spans="1:13" ht="15.75" thickBot="1">
      <c r="A113" s="227"/>
      <c r="B113" s="228"/>
      <c r="C113" s="228"/>
      <c r="D113" s="228"/>
      <c r="E113" s="228"/>
      <c r="F113" s="228"/>
      <c r="G113" s="228"/>
      <c r="H113" s="228"/>
      <c r="I113" s="228"/>
      <c r="J113" s="228"/>
      <c r="K113" s="228"/>
      <c r="L113" s="228"/>
      <c r="M113" s="233"/>
    </row>
    <row r="114" spans="1:13" ht="15.75" thickBot="1">
      <c r="A114" s="234" t="s">
        <v>121</v>
      </c>
      <c r="B114" s="235">
        <f t="shared" ref="B114:M114" si="11">B24-B112</f>
        <v>8320</v>
      </c>
      <c r="C114" s="235">
        <f t="shared" si="11"/>
        <v>7345</v>
      </c>
      <c r="D114" s="235">
        <f t="shared" si="11"/>
        <v>3070</v>
      </c>
      <c r="E114" s="235">
        <f t="shared" si="11"/>
        <v>2842</v>
      </c>
      <c r="F114" s="235">
        <f t="shared" si="11"/>
        <v>8320</v>
      </c>
      <c r="G114" s="235">
        <f t="shared" si="11"/>
        <v>1020</v>
      </c>
      <c r="H114" s="235">
        <f t="shared" si="11"/>
        <v>1360</v>
      </c>
      <c r="I114" s="235">
        <f t="shared" si="11"/>
        <v>820</v>
      </c>
      <c r="J114" s="235">
        <f t="shared" si="11"/>
        <v>620</v>
      </c>
      <c r="K114" s="235">
        <f t="shared" si="11"/>
        <v>2390</v>
      </c>
      <c r="L114" s="235">
        <f t="shared" si="11"/>
        <v>1490</v>
      </c>
      <c r="M114" s="236">
        <f t="shared" si="11"/>
        <v>3300</v>
      </c>
    </row>
    <row r="115" spans="1:13" ht="15.75" thickBot="1">
      <c r="A115" s="227"/>
      <c r="B115" s="228"/>
      <c r="C115" s="228"/>
      <c r="D115" s="228"/>
      <c r="E115" s="228"/>
      <c r="F115" s="228"/>
      <c r="G115" s="228"/>
      <c r="H115" s="228"/>
      <c r="I115" s="228"/>
      <c r="J115" s="228"/>
      <c r="K115" s="228"/>
      <c r="L115" s="228"/>
      <c r="M115" s="233"/>
    </row>
    <row r="116" spans="1:13" ht="15.75" thickBot="1">
      <c r="A116" s="239" t="s">
        <v>122</v>
      </c>
      <c r="B116" s="240">
        <v>0</v>
      </c>
      <c r="C116" s="240">
        <f>B118</f>
        <v>8320</v>
      </c>
      <c r="D116" s="240">
        <f t="shared" ref="D116:M116" si="12">C118</f>
        <v>15665</v>
      </c>
      <c r="E116" s="240">
        <f t="shared" si="12"/>
        <v>18735</v>
      </c>
      <c r="F116" s="240">
        <f t="shared" si="12"/>
        <v>21577</v>
      </c>
      <c r="G116" s="240">
        <f t="shared" si="12"/>
        <v>29897</v>
      </c>
      <c r="H116" s="240">
        <f t="shared" si="12"/>
        <v>30917</v>
      </c>
      <c r="I116" s="240">
        <f t="shared" si="12"/>
        <v>32277</v>
      </c>
      <c r="J116" s="240">
        <f t="shared" si="12"/>
        <v>33097</v>
      </c>
      <c r="K116" s="240">
        <f t="shared" si="12"/>
        <v>33717</v>
      </c>
      <c r="L116" s="240">
        <f t="shared" si="12"/>
        <v>36107</v>
      </c>
      <c r="M116" s="241">
        <f t="shared" si="12"/>
        <v>37597</v>
      </c>
    </row>
    <row r="117" spans="1:13" ht="15.75" thickBot="1">
      <c r="A117" s="227"/>
      <c r="B117" s="237"/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8"/>
    </row>
    <row r="118" spans="1:13" ht="15.75" thickBot="1">
      <c r="A118" s="242" t="s">
        <v>123</v>
      </c>
      <c r="B118" s="193">
        <f t="shared" ref="B118:M118" si="13">(B116+B114)</f>
        <v>8320</v>
      </c>
      <c r="C118" s="193">
        <f t="shared" si="13"/>
        <v>15665</v>
      </c>
      <c r="D118" s="193">
        <f t="shared" si="13"/>
        <v>18735</v>
      </c>
      <c r="E118" s="193">
        <f t="shared" si="13"/>
        <v>21577</v>
      </c>
      <c r="F118" s="193">
        <f t="shared" si="13"/>
        <v>29897</v>
      </c>
      <c r="G118" s="193">
        <f t="shared" si="13"/>
        <v>30917</v>
      </c>
      <c r="H118" s="193">
        <f t="shared" si="13"/>
        <v>32277</v>
      </c>
      <c r="I118" s="193">
        <f t="shared" si="13"/>
        <v>33097</v>
      </c>
      <c r="J118" s="193">
        <f t="shared" si="13"/>
        <v>33717</v>
      </c>
      <c r="K118" s="193">
        <f t="shared" si="13"/>
        <v>36107</v>
      </c>
      <c r="L118" s="193">
        <f t="shared" si="13"/>
        <v>37597</v>
      </c>
      <c r="M118" s="232">
        <f t="shared" si="13"/>
        <v>40897</v>
      </c>
    </row>
    <row r="119" spans="1:13">
      <c r="A119" s="61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</row>
    <row r="120" spans="1:13">
      <c r="A120" s="68"/>
      <c r="B120" s="69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</row>
    <row r="121" spans="1:13">
      <c r="A121" s="70"/>
      <c r="B121" s="71"/>
      <c r="C121" s="71"/>
      <c r="D121" s="71"/>
      <c r="E121" s="71"/>
      <c r="F121" s="71"/>
      <c r="G121" s="71"/>
      <c r="H121" s="71"/>
      <c r="I121" s="71"/>
      <c r="J121" s="71"/>
      <c r="K121" s="71"/>
      <c r="L121" s="71"/>
      <c r="M121" s="71"/>
    </row>
    <row r="122" spans="1:13">
      <c r="A122" s="70"/>
      <c r="B122" s="71"/>
      <c r="C122" s="71"/>
      <c r="D122" s="71"/>
      <c r="E122" s="71"/>
      <c r="F122" s="71"/>
      <c r="G122" s="71"/>
      <c r="H122" s="71"/>
      <c r="I122" s="71"/>
      <c r="J122" s="71"/>
      <c r="K122" s="71"/>
      <c r="L122" s="71"/>
      <c r="M122" s="71"/>
    </row>
    <row r="123" spans="1:13">
      <c r="A123" s="70"/>
      <c r="B123" s="71"/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</row>
    <row r="124" spans="1:13">
      <c r="A124" s="70"/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</row>
  </sheetData>
  <phoneticPr fontId="20" type="noConversion"/>
  <conditionalFormatting sqref="B118:M118">
    <cfRule type="cellIs" dxfId="12" priority="3" operator="greaterThan">
      <formula>0</formula>
    </cfRule>
    <cfRule type="cellIs" dxfId="11" priority="4" operator="lessThan">
      <formula>0</formula>
    </cfRule>
  </conditionalFormatting>
  <conditionalFormatting sqref="B114:M114">
    <cfRule type="cellIs" dxfId="10" priority="1" operator="greaterThan">
      <formula>0</formula>
    </cfRule>
    <cfRule type="cellIs" dxfId="9" priority="2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AX2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44" sqref="I44"/>
    </sheetView>
  </sheetViews>
  <sheetFormatPr defaultColWidth="8.85546875" defaultRowHeight="15"/>
  <cols>
    <col min="1" max="1" width="5.140625" style="1" customWidth="1"/>
    <col min="2" max="2" width="23.7109375" customWidth="1"/>
    <col min="3" max="4" width="8.7109375" customWidth="1"/>
    <col min="5" max="5" width="6.7109375" customWidth="1"/>
    <col min="6" max="6" width="11.7109375" customWidth="1"/>
    <col min="7" max="8" width="8.7109375" customWidth="1"/>
    <col min="9" max="9" width="6.7109375" customWidth="1"/>
    <col min="10" max="10" width="11.7109375" customWidth="1"/>
    <col min="11" max="12" width="8.7109375" customWidth="1"/>
    <col min="13" max="13" width="6.7109375" customWidth="1"/>
    <col min="14" max="14" width="11.7109375" customWidth="1"/>
    <col min="15" max="16" width="8.7109375" customWidth="1"/>
    <col min="17" max="17" width="6.7109375" customWidth="1"/>
    <col min="18" max="18" width="11.7109375" customWidth="1"/>
    <col min="19" max="20" width="8.7109375" customWidth="1"/>
    <col min="21" max="21" width="6.7109375" customWidth="1"/>
    <col min="22" max="22" width="11.7109375" customWidth="1"/>
    <col min="23" max="24" width="8.7109375" customWidth="1"/>
    <col min="25" max="25" width="6.7109375" customWidth="1"/>
    <col min="26" max="26" width="11.7109375" customWidth="1"/>
    <col min="27" max="28" width="8.7109375" customWidth="1"/>
    <col min="29" max="29" width="6.7109375" customWidth="1"/>
    <col min="30" max="30" width="11.7109375" customWidth="1"/>
    <col min="31" max="32" width="8.7109375" customWidth="1"/>
    <col min="33" max="33" width="6.7109375" customWidth="1"/>
    <col min="34" max="34" width="11.7109375" customWidth="1"/>
    <col min="35" max="36" width="8.7109375" customWidth="1"/>
    <col min="37" max="37" width="6.7109375" customWidth="1"/>
    <col min="38" max="38" width="11.7109375" customWidth="1"/>
    <col min="39" max="40" width="8.7109375" customWidth="1"/>
    <col min="41" max="41" width="6.7109375" customWidth="1"/>
    <col min="42" max="42" width="11.7109375" customWidth="1"/>
    <col min="43" max="44" width="8.7109375" customWidth="1"/>
    <col min="45" max="45" width="6.7109375" customWidth="1"/>
    <col min="46" max="46" width="11.7109375" customWidth="1"/>
    <col min="47" max="48" width="8.7109375" customWidth="1"/>
    <col min="49" max="49" width="6.7109375" customWidth="1"/>
    <col min="50" max="50" width="11.7109375" customWidth="1"/>
  </cols>
  <sheetData>
    <row r="1" spans="1:50" ht="30" customHeight="1" thickBot="1">
      <c r="A1" s="307" t="s">
        <v>141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</row>
    <row r="2" spans="1:50" ht="15.75" thickBot="1">
      <c r="A2" s="303"/>
      <c r="B2" s="304"/>
      <c r="C2" s="289"/>
      <c r="D2" s="289"/>
      <c r="E2" s="289"/>
      <c r="F2" s="289"/>
      <c r="G2" s="290"/>
      <c r="H2" s="290"/>
      <c r="I2" s="290"/>
      <c r="J2" s="290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6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</row>
    <row r="3" spans="1:50">
      <c r="A3" s="305"/>
      <c r="B3" s="306"/>
      <c r="C3" s="300" t="s">
        <v>124</v>
      </c>
      <c r="D3" s="301"/>
      <c r="E3" s="301"/>
      <c r="F3" s="302"/>
      <c r="G3" s="300" t="s">
        <v>125</v>
      </c>
      <c r="H3" s="301"/>
      <c r="I3" s="301"/>
      <c r="J3" s="302"/>
      <c r="K3" s="300" t="s">
        <v>126</v>
      </c>
      <c r="L3" s="301"/>
      <c r="M3" s="301"/>
      <c r="N3" s="302"/>
      <c r="O3" s="300" t="s">
        <v>127</v>
      </c>
      <c r="P3" s="301"/>
      <c r="Q3" s="301"/>
      <c r="R3" s="302"/>
      <c r="S3" s="300" t="s">
        <v>128</v>
      </c>
      <c r="T3" s="301"/>
      <c r="U3" s="301"/>
      <c r="V3" s="302"/>
      <c r="W3" s="300" t="s">
        <v>129</v>
      </c>
      <c r="X3" s="301"/>
      <c r="Y3" s="301"/>
      <c r="Z3" s="302"/>
      <c r="AA3" s="300" t="s">
        <v>39</v>
      </c>
      <c r="AB3" s="301"/>
      <c r="AC3" s="301"/>
      <c r="AD3" s="302"/>
      <c r="AE3" s="300" t="s">
        <v>40</v>
      </c>
      <c r="AF3" s="301"/>
      <c r="AG3" s="301"/>
      <c r="AH3" s="302"/>
      <c r="AI3" s="300" t="s">
        <v>130</v>
      </c>
      <c r="AJ3" s="301"/>
      <c r="AK3" s="301"/>
      <c r="AL3" s="302"/>
      <c r="AM3" s="300" t="s">
        <v>131</v>
      </c>
      <c r="AN3" s="301"/>
      <c r="AO3" s="301"/>
      <c r="AP3" s="302"/>
      <c r="AQ3" s="300" t="s">
        <v>132</v>
      </c>
      <c r="AR3" s="301"/>
      <c r="AS3" s="301"/>
      <c r="AT3" s="302"/>
      <c r="AU3" s="300" t="s">
        <v>133</v>
      </c>
      <c r="AV3" s="301"/>
      <c r="AW3" s="301"/>
      <c r="AX3" s="302"/>
    </row>
    <row r="4" spans="1:50">
      <c r="A4" s="291"/>
      <c r="B4" s="292"/>
      <c r="C4" s="284"/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4"/>
      <c r="W4" s="284"/>
      <c r="X4" s="284"/>
      <c r="Y4" s="284"/>
      <c r="Z4" s="285"/>
      <c r="AA4" s="288"/>
      <c r="AB4" s="284"/>
      <c r="AC4" s="284"/>
      <c r="AD4" s="285"/>
      <c r="AE4" s="284"/>
      <c r="AF4" s="284"/>
      <c r="AG4" s="284"/>
      <c r="AH4" s="285"/>
      <c r="AI4" s="284"/>
      <c r="AJ4" s="284"/>
      <c r="AK4" s="284"/>
      <c r="AL4" s="285"/>
      <c r="AM4" s="284"/>
      <c r="AN4" s="284"/>
      <c r="AO4" s="284"/>
      <c r="AP4" s="285"/>
      <c r="AQ4" s="284"/>
      <c r="AR4" s="284"/>
      <c r="AS4" s="284"/>
      <c r="AT4" s="285"/>
      <c r="AU4" s="284"/>
      <c r="AV4" s="284"/>
      <c r="AW4" s="284"/>
      <c r="AX4" s="285"/>
    </row>
    <row r="5" spans="1:50" ht="17.100000000000001" customHeight="1">
      <c r="A5" s="11" t="s">
        <v>0</v>
      </c>
      <c r="B5" s="8" t="s">
        <v>135</v>
      </c>
      <c r="C5" s="11" t="s">
        <v>24</v>
      </c>
      <c r="D5" s="7" t="s">
        <v>26</v>
      </c>
      <c r="E5" s="7" t="s">
        <v>27</v>
      </c>
      <c r="F5" s="12" t="s">
        <v>28</v>
      </c>
      <c r="G5" s="11" t="s">
        <v>24</v>
      </c>
      <c r="H5" s="7" t="s">
        <v>26</v>
      </c>
      <c r="I5" s="7" t="s">
        <v>27</v>
      </c>
      <c r="J5" s="12" t="s">
        <v>28</v>
      </c>
      <c r="K5" s="11" t="s">
        <v>24</v>
      </c>
      <c r="L5" s="7" t="s">
        <v>26</v>
      </c>
      <c r="M5" s="7" t="s">
        <v>27</v>
      </c>
      <c r="N5" s="12" t="s">
        <v>28</v>
      </c>
      <c r="O5" s="11" t="s">
        <v>24</v>
      </c>
      <c r="P5" s="7" t="s">
        <v>26</v>
      </c>
      <c r="Q5" s="7" t="s">
        <v>27</v>
      </c>
      <c r="R5" s="12" t="s">
        <v>28</v>
      </c>
      <c r="S5" s="11" t="s">
        <v>24</v>
      </c>
      <c r="T5" s="7" t="s">
        <v>26</v>
      </c>
      <c r="U5" s="7" t="s">
        <v>27</v>
      </c>
      <c r="V5" s="12" t="s">
        <v>28</v>
      </c>
      <c r="W5" s="11" t="s">
        <v>24</v>
      </c>
      <c r="X5" s="7" t="s">
        <v>26</v>
      </c>
      <c r="Y5" s="7" t="s">
        <v>27</v>
      </c>
      <c r="Z5" s="12" t="s">
        <v>28</v>
      </c>
      <c r="AA5" s="11" t="s">
        <v>24</v>
      </c>
      <c r="AB5" s="7" t="s">
        <v>26</v>
      </c>
      <c r="AC5" s="7" t="s">
        <v>27</v>
      </c>
      <c r="AD5" s="12" t="s">
        <v>28</v>
      </c>
      <c r="AE5" s="11" t="s">
        <v>24</v>
      </c>
      <c r="AF5" s="7" t="s">
        <v>26</v>
      </c>
      <c r="AG5" s="7" t="s">
        <v>27</v>
      </c>
      <c r="AH5" s="12" t="s">
        <v>28</v>
      </c>
      <c r="AI5" s="11" t="s">
        <v>24</v>
      </c>
      <c r="AJ5" s="7" t="s">
        <v>26</v>
      </c>
      <c r="AK5" s="7" t="s">
        <v>27</v>
      </c>
      <c r="AL5" s="12" t="s">
        <v>28</v>
      </c>
      <c r="AM5" s="11" t="s">
        <v>24</v>
      </c>
      <c r="AN5" s="7" t="s">
        <v>26</v>
      </c>
      <c r="AO5" s="7" t="s">
        <v>27</v>
      </c>
      <c r="AP5" s="12" t="s">
        <v>28</v>
      </c>
      <c r="AQ5" s="11" t="s">
        <v>24</v>
      </c>
      <c r="AR5" s="7" t="s">
        <v>26</v>
      </c>
      <c r="AS5" s="7" t="s">
        <v>27</v>
      </c>
      <c r="AT5" s="12" t="s">
        <v>28</v>
      </c>
      <c r="AU5" s="11" t="s">
        <v>24</v>
      </c>
      <c r="AV5" s="7" t="s">
        <v>26</v>
      </c>
      <c r="AW5" s="7" t="s">
        <v>27</v>
      </c>
      <c r="AX5" s="12" t="s">
        <v>28</v>
      </c>
    </row>
    <row r="6" spans="1:50" ht="30">
      <c r="A6" s="27">
        <v>1</v>
      </c>
      <c r="B6" s="9" t="s">
        <v>1</v>
      </c>
      <c r="C6" s="13" t="s">
        <v>25</v>
      </c>
      <c r="D6" s="2">
        <v>10000</v>
      </c>
      <c r="E6" s="3">
        <v>1.18</v>
      </c>
      <c r="F6" s="14">
        <f>D6*E6</f>
        <v>11800</v>
      </c>
      <c r="G6" s="13" t="s">
        <v>25</v>
      </c>
      <c r="H6" s="2">
        <v>5000</v>
      </c>
      <c r="I6" s="3">
        <v>1.18</v>
      </c>
      <c r="J6" s="14">
        <f>H6*I6</f>
        <v>5900</v>
      </c>
      <c r="K6" s="13" t="s">
        <v>25</v>
      </c>
      <c r="L6" s="2">
        <v>4500</v>
      </c>
      <c r="M6" s="3">
        <v>1.18</v>
      </c>
      <c r="N6" s="14">
        <f>L6*M6</f>
        <v>5310</v>
      </c>
      <c r="O6" s="13" t="s">
        <v>25</v>
      </c>
      <c r="P6" s="2">
        <v>3000</v>
      </c>
      <c r="Q6" s="3">
        <v>1.18</v>
      </c>
      <c r="R6" s="14">
        <f>P6*Q6</f>
        <v>3540</v>
      </c>
      <c r="S6" s="13" t="s">
        <v>25</v>
      </c>
      <c r="T6" s="2">
        <v>3500</v>
      </c>
      <c r="U6" s="3">
        <v>1.17</v>
      </c>
      <c r="V6" s="14">
        <f>T6*U6</f>
        <v>4094.9999999999995</v>
      </c>
      <c r="W6" s="13" t="s">
        <v>25</v>
      </c>
      <c r="X6" s="2">
        <v>3000</v>
      </c>
      <c r="Y6" s="3">
        <v>1.17</v>
      </c>
      <c r="Z6" s="14">
        <f>X6*Y6</f>
        <v>3510</v>
      </c>
      <c r="AA6" s="13" t="s">
        <v>25</v>
      </c>
      <c r="AB6" s="2">
        <v>3000</v>
      </c>
      <c r="AC6" s="3">
        <v>1.1299999999999999</v>
      </c>
      <c r="AD6" s="14">
        <f>AB6*AC6</f>
        <v>3389.9999999999995</v>
      </c>
      <c r="AE6" s="13" t="s">
        <v>25</v>
      </c>
      <c r="AF6" s="2">
        <v>3000</v>
      </c>
      <c r="AG6" s="3">
        <v>1.1200000000000001</v>
      </c>
      <c r="AH6" s="14">
        <f>AF6*AG6</f>
        <v>3360.0000000000005</v>
      </c>
      <c r="AI6" s="13" t="s">
        <v>25</v>
      </c>
      <c r="AJ6" s="2">
        <v>1000</v>
      </c>
      <c r="AK6" s="3">
        <v>1</v>
      </c>
      <c r="AL6" s="14">
        <f>AJ6*AK6</f>
        <v>1000</v>
      </c>
      <c r="AM6" s="13" t="s">
        <v>25</v>
      </c>
      <c r="AN6" s="2">
        <v>2500</v>
      </c>
      <c r="AO6" s="3">
        <v>1.1000000000000001</v>
      </c>
      <c r="AP6" s="14">
        <f>AN6*AO6</f>
        <v>2750</v>
      </c>
      <c r="AQ6" s="13" t="s">
        <v>25</v>
      </c>
      <c r="AR6" s="2">
        <v>4500</v>
      </c>
      <c r="AS6" s="3">
        <v>1.1000000000000001</v>
      </c>
      <c r="AT6" s="14">
        <f>AR6*AS6</f>
        <v>4950</v>
      </c>
      <c r="AU6" s="13" t="s">
        <v>25</v>
      </c>
      <c r="AV6" s="2">
        <v>3000</v>
      </c>
      <c r="AW6" s="3">
        <v>1.1499999999999999</v>
      </c>
      <c r="AX6" s="14">
        <f>AV6*AW6</f>
        <v>3449.9999999999995</v>
      </c>
    </row>
    <row r="7" spans="1:50">
      <c r="A7" s="27">
        <v>2</v>
      </c>
      <c r="B7" s="9" t="s">
        <v>5</v>
      </c>
      <c r="C7" s="13"/>
      <c r="D7" s="2"/>
      <c r="E7" s="3"/>
      <c r="F7" s="14">
        <f t="shared" ref="F7:F10" si="0">D7*E7</f>
        <v>0</v>
      </c>
      <c r="G7" s="13"/>
      <c r="H7" s="2"/>
      <c r="I7" s="3"/>
      <c r="J7" s="14">
        <f t="shared" ref="J7:J10" si="1">H7*I7</f>
        <v>0</v>
      </c>
      <c r="K7" s="13"/>
      <c r="L7" s="2"/>
      <c r="M7" s="3"/>
      <c r="N7" s="14">
        <f t="shared" ref="N7:N10" si="2">L7*M7</f>
        <v>0</v>
      </c>
      <c r="O7" s="13"/>
      <c r="P7" s="2"/>
      <c r="Q7" s="3"/>
      <c r="R7" s="14">
        <f t="shared" ref="R7:R10" si="3">P7*Q7</f>
        <v>0</v>
      </c>
      <c r="S7" s="13"/>
      <c r="T7" s="2"/>
      <c r="U7" s="3"/>
      <c r="V7" s="14">
        <f t="shared" ref="V7:V10" si="4">T7*U7</f>
        <v>0</v>
      </c>
      <c r="W7" s="13"/>
      <c r="X7" s="2"/>
      <c r="Y7" s="3"/>
      <c r="Z7" s="14">
        <f t="shared" ref="Z7:Z10" si="5">X7*Y7</f>
        <v>0</v>
      </c>
      <c r="AA7" s="13"/>
      <c r="AB7" s="2"/>
      <c r="AC7" s="3"/>
      <c r="AD7" s="14">
        <f>AB7*AC7</f>
        <v>0</v>
      </c>
      <c r="AE7" s="13"/>
      <c r="AF7" s="2"/>
      <c r="AG7" s="3"/>
      <c r="AH7" s="14">
        <f>AF7*AG7</f>
        <v>0</v>
      </c>
      <c r="AI7" s="13"/>
      <c r="AJ7" s="2"/>
      <c r="AK7" s="3"/>
      <c r="AL7" s="14">
        <f>AJ7*AK7</f>
        <v>0</v>
      </c>
      <c r="AM7" s="13"/>
      <c r="AN7" s="2"/>
      <c r="AO7" s="3"/>
      <c r="AP7" s="14">
        <f>AN7*AO7</f>
        <v>0</v>
      </c>
      <c r="AQ7" s="13"/>
      <c r="AR7" s="2"/>
      <c r="AS7" s="3"/>
      <c r="AT7" s="14">
        <f>AR7*AS7</f>
        <v>0</v>
      </c>
      <c r="AU7" s="13"/>
      <c r="AV7" s="2"/>
      <c r="AW7" s="3"/>
      <c r="AX7" s="14">
        <f>AV7*AW7</f>
        <v>0</v>
      </c>
    </row>
    <row r="8" spans="1:50">
      <c r="A8" s="27">
        <v>3</v>
      </c>
      <c r="B8" s="9" t="s">
        <v>2</v>
      </c>
      <c r="C8" s="13"/>
      <c r="D8" s="2"/>
      <c r="E8" s="3"/>
      <c r="F8" s="14">
        <f t="shared" si="0"/>
        <v>0</v>
      </c>
      <c r="G8" s="13"/>
      <c r="H8" s="2"/>
      <c r="I8" s="3"/>
      <c r="J8" s="14">
        <f t="shared" si="1"/>
        <v>0</v>
      </c>
      <c r="K8" s="13"/>
      <c r="L8" s="2"/>
      <c r="M8" s="3"/>
      <c r="N8" s="14">
        <f t="shared" si="2"/>
        <v>0</v>
      </c>
      <c r="O8" s="13"/>
      <c r="P8" s="2"/>
      <c r="Q8" s="3"/>
      <c r="R8" s="14">
        <f t="shared" si="3"/>
        <v>0</v>
      </c>
      <c r="S8" s="13"/>
      <c r="T8" s="2"/>
      <c r="U8" s="3"/>
      <c r="V8" s="14">
        <f t="shared" si="4"/>
        <v>0</v>
      </c>
      <c r="W8" s="13"/>
      <c r="X8" s="2"/>
      <c r="Y8" s="3"/>
      <c r="Z8" s="14">
        <f t="shared" si="5"/>
        <v>0</v>
      </c>
      <c r="AA8" s="13"/>
      <c r="AB8" s="2"/>
      <c r="AC8" s="3"/>
      <c r="AD8" s="14">
        <f>AB8*AC8</f>
        <v>0</v>
      </c>
      <c r="AE8" s="13"/>
      <c r="AF8" s="2"/>
      <c r="AG8" s="3"/>
      <c r="AH8" s="14">
        <f>AF8*AG8</f>
        <v>0</v>
      </c>
      <c r="AI8" s="13"/>
      <c r="AJ8" s="2"/>
      <c r="AK8" s="3"/>
      <c r="AL8" s="14">
        <f>AJ8*AK8</f>
        <v>0</v>
      </c>
      <c r="AM8" s="13"/>
      <c r="AN8" s="2"/>
      <c r="AO8" s="3"/>
      <c r="AP8" s="14">
        <f>AN8*AO8</f>
        <v>0</v>
      </c>
      <c r="AQ8" s="13"/>
      <c r="AR8" s="2"/>
      <c r="AS8" s="3"/>
      <c r="AT8" s="14">
        <f>AR8*AS8</f>
        <v>0</v>
      </c>
      <c r="AU8" s="13"/>
      <c r="AV8" s="2"/>
      <c r="AW8" s="3"/>
      <c r="AX8" s="14">
        <f>AV8*AW8</f>
        <v>0</v>
      </c>
    </row>
    <row r="9" spans="1:50">
      <c r="A9" s="27">
        <v>4</v>
      </c>
      <c r="B9" s="9" t="s">
        <v>3</v>
      </c>
      <c r="C9" s="13"/>
      <c r="D9" s="2"/>
      <c r="E9" s="3"/>
      <c r="F9" s="14">
        <f t="shared" si="0"/>
        <v>0</v>
      </c>
      <c r="G9" s="13"/>
      <c r="H9" s="2"/>
      <c r="I9" s="3"/>
      <c r="J9" s="14">
        <f t="shared" si="1"/>
        <v>0</v>
      </c>
      <c r="K9" s="13"/>
      <c r="L9" s="2"/>
      <c r="M9" s="3"/>
      <c r="N9" s="14">
        <f t="shared" si="2"/>
        <v>0</v>
      </c>
      <c r="O9" s="13"/>
      <c r="P9" s="2"/>
      <c r="Q9" s="3"/>
      <c r="R9" s="14">
        <f t="shared" si="3"/>
        <v>0</v>
      </c>
      <c r="S9" s="13"/>
      <c r="T9" s="2"/>
      <c r="U9" s="3"/>
      <c r="V9" s="14">
        <f t="shared" si="4"/>
        <v>0</v>
      </c>
      <c r="W9" s="13"/>
      <c r="X9" s="2"/>
      <c r="Y9" s="3"/>
      <c r="Z9" s="14">
        <f t="shared" si="5"/>
        <v>0</v>
      </c>
      <c r="AA9" s="13"/>
      <c r="AB9" s="2"/>
      <c r="AC9" s="3"/>
      <c r="AD9" s="14">
        <f>AB9*AC9</f>
        <v>0</v>
      </c>
      <c r="AE9" s="13"/>
      <c r="AF9" s="2"/>
      <c r="AG9" s="3"/>
      <c r="AH9" s="14">
        <f>AF9*AG9</f>
        <v>0</v>
      </c>
      <c r="AI9" s="13"/>
      <c r="AJ9" s="2"/>
      <c r="AK9" s="3"/>
      <c r="AL9" s="14">
        <f>AJ9*AK9</f>
        <v>0</v>
      </c>
      <c r="AM9" s="13"/>
      <c r="AN9" s="2"/>
      <c r="AO9" s="3"/>
      <c r="AP9" s="14">
        <f>AN9*AO9</f>
        <v>0</v>
      </c>
      <c r="AQ9" s="13"/>
      <c r="AR9" s="2"/>
      <c r="AS9" s="3"/>
      <c r="AT9" s="14">
        <f>AR9*AS9</f>
        <v>0</v>
      </c>
      <c r="AU9" s="13"/>
      <c r="AV9" s="2"/>
      <c r="AW9" s="3"/>
      <c r="AX9" s="14">
        <f>AV9*AW9</f>
        <v>0</v>
      </c>
    </row>
    <row r="10" spans="1:50">
      <c r="A10" s="27">
        <v>5</v>
      </c>
      <c r="B10" s="9" t="s">
        <v>4</v>
      </c>
      <c r="C10" s="13"/>
      <c r="D10" s="2"/>
      <c r="E10" s="3"/>
      <c r="F10" s="14">
        <f t="shared" si="0"/>
        <v>0</v>
      </c>
      <c r="G10" s="13"/>
      <c r="H10" s="2"/>
      <c r="I10" s="3"/>
      <c r="J10" s="14">
        <f t="shared" si="1"/>
        <v>0</v>
      </c>
      <c r="K10" s="13"/>
      <c r="L10" s="2"/>
      <c r="M10" s="3"/>
      <c r="N10" s="14">
        <f t="shared" si="2"/>
        <v>0</v>
      </c>
      <c r="O10" s="13"/>
      <c r="P10" s="2"/>
      <c r="Q10" s="3"/>
      <c r="R10" s="14">
        <f t="shared" si="3"/>
        <v>0</v>
      </c>
      <c r="S10" s="13"/>
      <c r="T10" s="2"/>
      <c r="U10" s="3"/>
      <c r="V10" s="14">
        <f t="shared" si="4"/>
        <v>0</v>
      </c>
      <c r="W10" s="13"/>
      <c r="X10" s="2"/>
      <c r="Y10" s="3"/>
      <c r="Z10" s="14">
        <f t="shared" si="5"/>
        <v>0</v>
      </c>
      <c r="AA10" s="13"/>
      <c r="AB10" s="2"/>
      <c r="AC10" s="3"/>
      <c r="AD10" s="14">
        <f>AB10*AC10</f>
        <v>0</v>
      </c>
      <c r="AE10" s="13"/>
      <c r="AF10" s="2"/>
      <c r="AG10" s="3"/>
      <c r="AH10" s="14">
        <f>AF10*AG10</f>
        <v>0</v>
      </c>
      <c r="AI10" s="13"/>
      <c r="AJ10" s="2"/>
      <c r="AK10" s="3"/>
      <c r="AL10" s="14">
        <f>AJ10*AK10</f>
        <v>0</v>
      </c>
      <c r="AM10" s="13"/>
      <c r="AN10" s="2"/>
      <c r="AO10" s="3"/>
      <c r="AP10" s="14">
        <f>AN10*AO10</f>
        <v>0</v>
      </c>
      <c r="AQ10" s="13"/>
      <c r="AR10" s="2"/>
      <c r="AS10" s="3"/>
      <c r="AT10" s="14">
        <f>AR10*AS10</f>
        <v>0</v>
      </c>
      <c r="AU10" s="13"/>
      <c r="AV10" s="2"/>
      <c r="AW10" s="3"/>
      <c r="AX10" s="14">
        <f>AV10*AW10</f>
        <v>0</v>
      </c>
    </row>
    <row r="11" spans="1:50" ht="15.75" thickBot="1">
      <c r="A11" s="29"/>
      <c r="B11" s="23" t="s">
        <v>138</v>
      </c>
      <c r="C11" s="15"/>
      <c r="D11" s="4">
        <f>SUM(D6:D10)</f>
        <v>10000</v>
      </c>
      <c r="E11" s="16"/>
      <c r="F11" s="5">
        <f>SUM(F6:F10)</f>
        <v>11800</v>
      </c>
      <c r="G11" s="15"/>
      <c r="H11" s="4">
        <f>SUM(H6:H10)</f>
        <v>5000</v>
      </c>
      <c r="I11" s="16"/>
      <c r="J11" s="5">
        <f>SUM(J6:J10)</f>
        <v>5900</v>
      </c>
      <c r="K11" s="15"/>
      <c r="L11" s="4">
        <f>SUM(L6:L10)</f>
        <v>4500</v>
      </c>
      <c r="M11" s="16"/>
      <c r="N11" s="5">
        <f>SUM(N6:N10)</f>
        <v>5310</v>
      </c>
      <c r="O11" s="15"/>
      <c r="P11" s="4">
        <f>SUM(P6:P10)</f>
        <v>3000</v>
      </c>
      <c r="Q11" s="16"/>
      <c r="R11" s="5">
        <f>SUM(R6:R10)</f>
        <v>3540</v>
      </c>
      <c r="S11" s="15"/>
      <c r="T11" s="4">
        <f>SUM(T6:T10)</f>
        <v>3500</v>
      </c>
      <c r="U11" s="16"/>
      <c r="V11" s="5">
        <f>SUM(V6:V10)</f>
        <v>4094.9999999999995</v>
      </c>
      <c r="W11" s="15"/>
      <c r="X11" s="4">
        <f>SUM(X6:X10)</f>
        <v>3000</v>
      </c>
      <c r="Y11" s="16"/>
      <c r="Z11" s="30">
        <f>SUM(Z6:Z10)</f>
        <v>3510</v>
      </c>
      <c r="AA11" s="15"/>
      <c r="AB11" s="4">
        <f>SUM(AB6:AB10)</f>
        <v>3000</v>
      </c>
      <c r="AC11" s="16"/>
      <c r="AD11" s="30">
        <f>SUM(AD6:AD10)</f>
        <v>3389.9999999999995</v>
      </c>
      <c r="AE11" s="15"/>
      <c r="AF11" s="4">
        <f>SUM(AF6:AF10)</f>
        <v>3000</v>
      </c>
      <c r="AG11" s="16"/>
      <c r="AH11" s="30">
        <f>SUM(AH6:AH10)</f>
        <v>3360.0000000000005</v>
      </c>
      <c r="AI11" s="15"/>
      <c r="AJ11" s="4">
        <f>SUM(AJ6:AJ10)</f>
        <v>1000</v>
      </c>
      <c r="AK11" s="16"/>
      <c r="AL11" s="30">
        <f>SUM(AL6:AL10)</f>
        <v>1000</v>
      </c>
      <c r="AM11" s="15"/>
      <c r="AN11" s="4">
        <f>SUM(AN6:AN10)</f>
        <v>2500</v>
      </c>
      <c r="AO11" s="16"/>
      <c r="AP11" s="30">
        <f>SUM(AP6:AP10)</f>
        <v>2750</v>
      </c>
      <c r="AQ11" s="15"/>
      <c r="AR11" s="4">
        <f>SUM(AR6:AR10)</f>
        <v>4500</v>
      </c>
      <c r="AS11" s="16"/>
      <c r="AT11" s="30">
        <f>SUM(AT6:AT10)</f>
        <v>4950</v>
      </c>
      <c r="AU11" s="15"/>
      <c r="AV11" s="4">
        <f>SUM(AV6:AV10)</f>
        <v>3000</v>
      </c>
      <c r="AW11" s="16"/>
      <c r="AX11" s="30">
        <f>SUM(AX6:AX10)</f>
        <v>3449.9999999999995</v>
      </c>
    </row>
    <row r="12" spans="1:50">
      <c r="A12" s="31"/>
      <c r="B12" s="6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32"/>
      <c r="AA12" s="10"/>
      <c r="AB12" s="10"/>
      <c r="AC12" s="10"/>
      <c r="AD12" s="32"/>
      <c r="AE12" s="10"/>
      <c r="AF12" s="10"/>
      <c r="AG12" s="10"/>
      <c r="AH12" s="32"/>
      <c r="AI12" s="10"/>
      <c r="AJ12" s="10"/>
      <c r="AK12" s="10"/>
      <c r="AL12" s="32"/>
      <c r="AM12" s="10"/>
      <c r="AN12" s="10"/>
      <c r="AO12" s="10"/>
      <c r="AP12" s="32"/>
      <c r="AQ12" s="10"/>
      <c r="AR12" s="10"/>
      <c r="AS12" s="10"/>
      <c r="AT12" s="32"/>
      <c r="AU12" s="10"/>
      <c r="AV12" s="10"/>
      <c r="AW12" s="10"/>
      <c r="AX12" s="32"/>
    </row>
    <row r="13" spans="1:50">
      <c r="A13" s="33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6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6"/>
    </row>
    <row r="14" spans="1:50" ht="17.100000000000001" customHeight="1">
      <c r="A14" s="11" t="s">
        <v>0</v>
      </c>
      <c r="B14" s="8" t="s">
        <v>137</v>
      </c>
      <c r="C14" s="11" t="s">
        <v>24</v>
      </c>
      <c r="D14" s="7" t="s">
        <v>26</v>
      </c>
      <c r="E14" s="7" t="s">
        <v>27</v>
      </c>
      <c r="F14" s="12" t="s">
        <v>28</v>
      </c>
      <c r="G14" s="11" t="s">
        <v>24</v>
      </c>
      <c r="H14" s="7" t="s">
        <v>26</v>
      </c>
      <c r="I14" s="7" t="s">
        <v>27</v>
      </c>
      <c r="J14" s="12" t="s">
        <v>28</v>
      </c>
      <c r="K14" s="11" t="s">
        <v>24</v>
      </c>
      <c r="L14" s="7" t="s">
        <v>26</v>
      </c>
      <c r="M14" s="7" t="s">
        <v>27</v>
      </c>
      <c r="N14" s="12" t="s">
        <v>28</v>
      </c>
      <c r="O14" s="11" t="s">
        <v>24</v>
      </c>
      <c r="P14" s="7" t="s">
        <v>26</v>
      </c>
      <c r="Q14" s="7" t="s">
        <v>27</v>
      </c>
      <c r="R14" s="12" t="s">
        <v>28</v>
      </c>
      <c r="S14" s="11" t="s">
        <v>24</v>
      </c>
      <c r="T14" s="7" t="s">
        <v>26</v>
      </c>
      <c r="U14" s="7" t="s">
        <v>27</v>
      </c>
      <c r="V14" s="12" t="s">
        <v>28</v>
      </c>
      <c r="W14" s="11" t="s">
        <v>24</v>
      </c>
      <c r="X14" s="7" t="s">
        <v>26</v>
      </c>
      <c r="Y14" s="7" t="s">
        <v>27</v>
      </c>
      <c r="Z14" s="12" t="s">
        <v>28</v>
      </c>
      <c r="AA14" s="11" t="s">
        <v>24</v>
      </c>
      <c r="AB14" s="7" t="s">
        <v>26</v>
      </c>
      <c r="AC14" s="7" t="s">
        <v>27</v>
      </c>
      <c r="AD14" s="12" t="s">
        <v>28</v>
      </c>
      <c r="AE14" s="11" t="s">
        <v>24</v>
      </c>
      <c r="AF14" s="7" t="s">
        <v>26</v>
      </c>
      <c r="AG14" s="7" t="s">
        <v>27</v>
      </c>
      <c r="AH14" s="12" t="s">
        <v>28</v>
      </c>
      <c r="AI14" s="11" t="s">
        <v>24</v>
      </c>
      <c r="AJ14" s="7" t="s">
        <v>26</v>
      </c>
      <c r="AK14" s="7" t="s">
        <v>27</v>
      </c>
      <c r="AL14" s="12" t="s">
        <v>28</v>
      </c>
      <c r="AM14" s="11" t="s">
        <v>24</v>
      </c>
      <c r="AN14" s="7" t="s">
        <v>26</v>
      </c>
      <c r="AO14" s="7" t="s">
        <v>27</v>
      </c>
      <c r="AP14" s="12" t="s">
        <v>28</v>
      </c>
      <c r="AQ14" s="11" t="s">
        <v>24</v>
      </c>
      <c r="AR14" s="7" t="s">
        <v>26</v>
      </c>
      <c r="AS14" s="7" t="s">
        <v>27</v>
      </c>
      <c r="AT14" s="12" t="s">
        <v>28</v>
      </c>
      <c r="AU14" s="11" t="s">
        <v>24</v>
      </c>
      <c r="AV14" s="7" t="s">
        <v>26</v>
      </c>
      <c r="AW14" s="7" t="s">
        <v>27</v>
      </c>
      <c r="AX14" s="12" t="s">
        <v>28</v>
      </c>
    </row>
    <row r="15" spans="1:50" ht="30">
      <c r="A15" s="27">
        <v>1</v>
      </c>
      <c r="B15" s="9" t="s">
        <v>1</v>
      </c>
      <c r="C15" s="13" t="s">
        <v>25</v>
      </c>
      <c r="D15" s="2">
        <v>7000</v>
      </c>
      <c r="E15" s="3">
        <v>0.8</v>
      </c>
      <c r="F15" s="14">
        <f>D15*E15</f>
        <v>5600</v>
      </c>
      <c r="G15" s="13" t="s">
        <v>25</v>
      </c>
      <c r="H15" s="2">
        <v>8500</v>
      </c>
      <c r="I15" s="3">
        <v>0.82</v>
      </c>
      <c r="J15" s="14">
        <f>H15*I15</f>
        <v>6970</v>
      </c>
      <c r="K15" s="13" t="s">
        <v>25</v>
      </c>
      <c r="L15" s="2">
        <v>7000</v>
      </c>
      <c r="M15" s="3">
        <v>0.88</v>
      </c>
      <c r="N15" s="14">
        <f>L15*M15</f>
        <v>6160</v>
      </c>
      <c r="O15" s="13" t="s">
        <v>25</v>
      </c>
      <c r="P15" s="2">
        <v>7500</v>
      </c>
      <c r="Q15" s="3">
        <v>0.88</v>
      </c>
      <c r="R15" s="14">
        <f>P15*Q15</f>
        <v>6600</v>
      </c>
      <c r="S15" s="13" t="s">
        <v>25</v>
      </c>
      <c r="T15" s="2">
        <v>7000</v>
      </c>
      <c r="U15" s="3">
        <v>0.95</v>
      </c>
      <c r="V15" s="14">
        <f>T15*U15</f>
        <v>6650</v>
      </c>
      <c r="W15" s="13" t="s">
        <v>25</v>
      </c>
      <c r="X15" s="2">
        <v>6500</v>
      </c>
      <c r="Y15" s="3">
        <v>1</v>
      </c>
      <c r="Z15" s="14">
        <f>X15*Y15</f>
        <v>6500</v>
      </c>
      <c r="AA15" s="13" t="s">
        <v>25</v>
      </c>
      <c r="AB15" s="2">
        <v>5000</v>
      </c>
      <c r="AC15" s="3">
        <v>1</v>
      </c>
      <c r="AD15" s="14">
        <f>AB15*AC15</f>
        <v>5000</v>
      </c>
      <c r="AE15" s="13" t="s">
        <v>25</v>
      </c>
      <c r="AF15" s="2">
        <v>4500</v>
      </c>
      <c r="AG15" s="3">
        <v>1</v>
      </c>
      <c r="AH15" s="14">
        <f>AF15*AG15</f>
        <v>4500</v>
      </c>
      <c r="AI15" s="13" t="s">
        <v>25</v>
      </c>
      <c r="AJ15" s="2">
        <v>4000</v>
      </c>
      <c r="AK15" s="3">
        <v>0.9</v>
      </c>
      <c r="AL15" s="14">
        <f>AJ15*AK15</f>
        <v>3600</v>
      </c>
      <c r="AM15" s="13" t="s">
        <v>25</v>
      </c>
      <c r="AN15" s="2">
        <v>3500</v>
      </c>
      <c r="AO15" s="3">
        <v>0.9</v>
      </c>
      <c r="AP15" s="14">
        <f>AN15*AO15</f>
        <v>3150</v>
      </c>
      <c r="AQ15" s="13" t="s">
        <v>25</v>
      </c>
      <c r="AR15" s="2">
        <v>3000</v>
      </c>
      <c r="AS15" s="3">
        <v>0.9</v>
      </c>
      <c r="AT15" s="14">
        <f>AR15*AS15</f>
        <v>2700</v>
      </c>
      <c r="AU15" s="13" t="s">
        <v>25</v>
      </c>
      <c r="AV15" s="2">
        <v>2500</v>
      </c>
      <c r="AW15" s="3">
        <v>0.9</v>
      </c>
      <c r="AX15" s="14">
        <f>AV15*AW15</f>
        <v>2250</v>
      </c>
    </row>
    <row r="16" spans="1:50">
      <c r="A16" s="27">
        <v>2</v>
      </c>
      <c r="B16" s="9" t="s">
        <v>5</v>
      </c>
      <c r="C16" s="13"/>
      <c r="D16" s="2"/>
      <c r="E16" s="3"/>
      <c r="F16" s="14">
        <f t="shared" ref="F16:F19" si="6">D16*E16</f>
        <v>0</v>
      </c>
      <c r="G16" s="13"/>
      <c r="H16" s="2"/>
      <c r="I16" s="3"/>
      <c r="J16" s="14">
        <f t="shared" ref="J16:J19" si="7">H16*I16</f>
        <v>0</v>
      </c>
      <c r="K16" s="13"/>
      <c r="L16" s="2"/>
      <c r="M16" s="3"/>
      <c r="N16" s="14">
        <f t="shared" ref="N16:N19" si="8">L16*M16</f>
        <v>0</v>
      </c>
      <c r="O16" s="13"/>
      <c r="P16" s="2"/>
      <c r="Q16" s="3"/>
      <c r="R16" s="14">
        <f t="shared" ref="R16:R19" si="9">P16*Q16</f>
        <v>0</v>
      </c>
      <c r="S16" s="13"/>
      <c r="T16" s="2"/>
      <c r="U16" s="3"/>
      <c r="V16" s="14">
        <f t="shared" ref="V16:V19" si="10">T16*U16</f>
        <v>0</v>
      </c>
      <c r="W16" s="13"/>
      <c r="X16" s="2"/>
      <c r="Y16" s="3"/>
      <c r="Z16" s="14">
        <f t="shared" ref="Z16:Z19" si="11">X16*Y16</f>
        <v>0</v>
      </c>
      <c r="AA16" s="13"/>
      <c r="AB16" s="2"/>
      <c r="AC16" s="3"/>
      <c r="AD16" s="14">
        <f t="shared" ref="AD16:AD19" si="12">AB16*AC16</f>
        <v>0</v>
      </c>
      <c r="AE16" s="13"/>
      <c r="AF16" s="2"/>
      <c r="AG16" s="3"/>
      <c r="AH16" s="14">
        <f t="shared" ref="AH16:AH19" si="13">AF16*AG16</f>
        <v>0</v>
      </c>
      <c r="AI16" s="13"/>
      <c r="AJ16" s="2"/>
      <c r="AK16" s="3"/>
      <c r="AL16" s="14">
        <f t="shared" ref="AL16:AL19" si="14">AJ16*AK16</f>
        <v>0</v>
      </c>
      <c r="AM16" s="13"/>
      <c r="AN16" s="2"/>
      <c r="AO16" s="3"/>
      <c r="AP16" s="14">
        <f t="shared" ref="AP16:AP19" si="15">AN16*AO16</f>
        <v>0</v>
      </c>
      <c r="AQ16" s="13"/>
      <c r="AR16" s="2"/>
      <c r="AS16" s="3"/>
      <c r="AT16" s="14">
        <f t="shared" ref="AT16:AT19" si="16">AR16*AS16</f>
        <v>0</v>
      </c>
      <c r="AU16" s="13"/>
      <c r="AV16" s="2"/>
      <c r="AW16" s="3"/>
      <c r="AX16" s="14">
        <f t="shared" ref="AX16:AX19" si="17">AV16*AW16</f>
        <v>0</v>
      </c>
    </row>
    <row r="17" spans="1:50">
      <c r="A17" s="27">
        <v>3</v>
      </c>
      <c r="B17" s="9" t="s">
        <v>2</v>
      </c>
      <c r="C17" s="13"/>
      <c r="D17" s="2"/>
      <c r="E17" s="3"/>
      <c r="F17" s="14">
        <f t="shared" si="6"/>
        <v>0</v>
      </c>
      <c r="G17" s="13"/>
      <c r="H17" s="2"/>
      <c r="I17" s="3"/>
      <c r="J17" s="14">
        <f t="shared" si="7"/>
        <v>0</v>
      </c>
      <c r="K17" s="13"/>
      <c r="L17" s="2"/>
      <c r="M17" s="3"/>
      <c r="N17" s="14">
        <f t="shared" si="8"/>
        <v>0</v>
      </c>
      <c r="O17" s="13"/>
      <c r="P17" s="2"/>
      <c r="Q17" s="3"/>
      <c r="R17" s="14">
        <f t="shared" si="9"/>
        <v>0</v>
      </c>
      <c r="S17" s="13"/>
      <c r="T17" s="2"/>
      <c r="U17" s="3"/>
      <c r="V17" s="14">
        <f t="shared" si="10"/>
        <v>0</v>
      </c>
      <c r="W17" s="13"/>
      <c r="X17" s="2"/>
      <c r="Y17" s="3"/>
      <c r="Z17" s="14">
        <f t="shared" si="11"/>
        <v>0</v>
      </c>
      <c r="AA17" s="13"/>
      <c r="AB17" s="2"/>
      <c r="AC17" s="3"/>
      <c r="AD17" s="14">
        <f t="shared" si="12"/>
        <v>0</v>
      </c>
      <c r="AE17" s="13"/>
      <c r="AF17" s="2"/>
      <c r="AG17" s="3"/>
      <c r="AH17" s="14">
        <f t="shared" si="13"/>
        <v>0</v>
      </c>
      <c r="AI17" s="13"/>
      <c r="AJ17" s="2"/>
      <c r="AK17" s="3"/>
      <c r="AL17" s="14">
        <f t="shared" si="14"/>
        <v>0</v>
      </c>
      <c r="AM17" s="13"/>
      <c r="AN17" s="2"/>
      <c r="AO17" s="3"/>
      <c r="AP17" s="14">
        <f t="shared" si="15"/>
        <v>0</v>
      </c>
      <c r="AQ17" s="13"/>
      <c r="AR17" s="2"/>
      <c r="AS17" s="3"/>
      <c r="AT17" s="14">
        <f t="shared" si="16"/>
        <v>0</v>
      </c>
      <c r="AU17" s="13"/>
      <c r="AV17" s="2"/>
      <c r="AW17" s="3"/>
      <c r="AX17" s="14">
        <f t="shared" si="17"/>
        <v>0</v>
      </c>
    </row>
    <row r="18" spans="1:50">
      <c r="A18" s="27">
        <v>4</v>
      </c>
      <c r="B18" s="9" t="s">
        <v>3</v>
      </c>
      <c r="C18" s="13"/>
      <c r="D18" s="2"/>
      <c r="E18" s="3"/>
      <c r="F18" s="14">
        <f t="shared" si="6"/>
        <v>0</v>
      </c>
      <c r="G18" s="13"/>
      <c r="H18" s="2"/>
      <c r="I18" s="3"/>
      <c r="J18" s="14">
        <f t="shared" si="7"/>
        <v>0</v>
      </c>
      <c r="K18" s="13"/>
      <c r="L18" s="2"/>
      <c r="M18" s="3"/>
      <c r="N18" s="14">
        <f t="shared" si="8"/>
        <v>0</v>
      </c>
      <c r="O18" s="13"/>
      <c r="P18" s="2"/>
      <c r="Q18" s="3"/>
      <c r="R18" s="14">
        <f t="shared" si="9"/>
        <v>0</v>
      </c>
      <c r="S18" s="13"/>
      <c r="T18" s="2"/>
      <c r="U18" s="3"/>
      <c r="V18" s="14">
        <f t="shared" si="10"/>
        <v>0</v>
      </c>
      <c r="W18" s="13"/>
      <c r="X18" s="2"/>
      <c r="Y18" s="3"/>
      <c r="Z18" s="14">
        <f t="shared" si="11"/>
        <v>0</v>
      </c>
      <c r="AA18" s="13"/>
      <c r="AB18" s="2"/>
      <c r="AC18" s="3"/>
      <c r="AD18" s="14">
        <f t="shared" si="12"/>
        <v>0</v>
      </c>
      <c r="AE18" s="13"/>
      <c r="AF18" s="2"/>
      <c r="AG18" s="3"/>
      <c r="AH18" s="14">
        <f t="shared" si="13"/>
        <v>0</v>
      </c>
      <c r="AI18" s="13"/>
      <c r="AJ18" s="2"/>
      <c r="AK18" s="3"/>
      <c r="AL18" s="14">
        <f t="shared" si="14"/>
        <v>0</v>
      </c>
      <c r="AM18" s="13"/>
      <c r="AN18" s="2"/>
      <c r="AO18" s="3"/>
      <c r="AP18" s="14">
        <f t="shared" si="15"/>
        <v>0</v>
      </c>
      <c r="AQ18" s="13"/>
      <c r="AR18" s="2"/>
      <c r="AS18" s="3"/>
      <c r="AT18" s="14">
        <f t="shared" si="16"/>
        <v>0</v>
      </c>
      <c r="AU18" s="13"/>
      <c r="AV18" s="2"/>
      <c r="AW18" s="3"/>
      <c r="AX18" s="14">
        <f t="shared" si="17"/>
        <v>0</v>
      </c>
    </row>
    <row r="19" spans="1:50">
      <c r="A19" s="27">
        <v>5</v>
      </c>
      <c r="B19" s="9" t="s">
        <v>4</v>
      </c>
      <c r="C19" s="13"/>
      <c r="D19" s="2"/>
      <c r="E19" s="3"/>
      <c r="F19" s="14">
        <f t="shared" si="6"/>
        <v>0</v>
      </c>
      <c r="G19" s="13"/>
      <c r="H19" s="2"/>
      <c r="I19" s="3"/>
      <c r="J19" s="14">
        <f t="shared" si="7"/>
        <v>0</v>
      </c>
      <c r="K19" s="13"/>
      <c r="L19" s="2"/>
      <c r="M19" s="3"/>
      <c r="N19" s="14">
        <f t="shared" si="8"/>
        <v>0</v>
      </c>
      <c r="O19" s="13"/>
      <c r="P19" s="2"/>
      <c r="Q19" s="3"/>
      <c r="R19" s="14">
        <f t="shared" si="9"/>
        <v>0</v>
      </c>
      <c r="S19" s="13"/>
      <c r="T19" s="2"/>
      <c r="U19" s="3"/>
      <c r="V19" s="14">
        <f t="shared" si="10"/>
        <v>0</v>
      </c>
      <c r="W19" s="13"/>
      <c r="X19" s="2"/>
      <c r="Y19" s="3"/>
      <c r="Z19" s="14">
        <f t="shared" si="11"/>
        <v>0</v>
      </c>
      <c r="AA19" s="13"/>
      <c r="AB19" s="2"/>
      <c r="AC19" s="3"/>
      <c r="AD19" s="14">
        <f t="shared" si="12"/>
        <v>0</v>
      </c>
      <c r="AE19" s="13"/>
      <c r="AF19" s="2"/>
      <c r="AG19" s="3"/>
      <c r="AH19" s="14">
        <f t="shared" si="13"/>
        <v>0</v>
      </c>
      <c r="AI19" s="13"/>
      <c r="AJ19" s="2"/>
      <c r="AK19" s="3"/>
      <c r="AL19" s="14">
        <f t="shared" si="14"/>
        <v>0</v>
      </c>
      <c r="AM19" s="13"/>
      <c r="AN19" s="2"/>
      <c r="AO19" s="3"/>
      <c r="AP19" s="14">
        <f t="shared" si="15"/>
        <v>0</v>
      </c>
      <c r="AQ19" s="13"/>
      <c r="AR19" s="2"/>
      <c r="AS19" s="3"/>
      <c r="AT19" s="14">
        <f t="shared" si="16"/>
        <v>0</v>
      </c>
      <c r="AU19" s="13"/>
      <c r="AV19" s="2"/>
      <c r="AW19" s="3"/>
      <c r="AX19" s="14">
        <f t="shared" si="17"/>
        <v>0</v>
      </c>
    </row>
    <row r="20" spans="1:50" ht="15.75" thickBot="1">
      <c r="A20" s="29"/>
      <c r="B20" s="24" t="s">
        <v>139</v>
      </c>
      <c r="C20" s="15"/>
      <c r="D20" s="4">
        <f>SUM(D15:D19)</f>
        <v>7000</v>
      </c>
      <c r="E20" s="16"/>
      <c r="F20" s="5">
        <f>SUM(F15:F19)</f>
        <v>5600</v>
      </c>
      <c r="G20" s="15"/>
      <c r="H20" s="4">
        <f>SUM(H15:H19)</f>
        <v>8500</v>
      </c>
      <c r="I20" s="16"/>
      <c r="J20" s="5">
        <f>SUM(J15:J19)</f>
        <v>6970</v>
      </c>
      <c r="K20" s="15"/>
      <c r="L20" s="4">
        <f>SUM(L15:L19)</f>
        <v>7000</v>
      </c>
      <c r="M20" s="16"/>
      <c r="N20" s="5">
        <f>SUM(N15:N19)</f>
        <v>6160</v>
      </c>
      <c r="O20" s="15"/>
      <c r="P20" s="4">
        <f>SUM(P15:P19)</f>
        <v>7500</v>
      </c>
      <c r="Q20" s="16"/>
      <c r="R20" s="5">
        <f>SUM(R15:R19)</f>
        <v>6600</v>
      </c>
      <c r="S20" s="15"/>
      <c r="T20" s="4">
        <f>SUM(T15:T19)</f>
        <v>7000</v>
      </c>
      <c r="U20" s="16"/>
      <c r="V20" s="5">
        <f>SUM(V15:V19)</f>
        <v>6650</v>
      </c>
      <c r="W20" s="15"/>
      <c r="X20" s="4">
        <f>SUM(X15:X19)</f>
        <v>6500</v>
      </c>
      <c r="Y20" s="16"/>
      <c r="Z20" s="30">
        <f>SUM(Z15:Z19)</f>
        <v>6500</v>
      </c>
      <c r="AA20" s="15"/>
      <c r="AB20" s="4">
        <f>SUM(AB15:AB19)</f>
        <v>5000</v>
      </c>
      <c r="AC20" s="16"/>
      <c r="AD20" s="30">
        <f>SUM(AD15:AD19)</f>
        <v>5000</v>
      </c>
      <c r="AE20" s="15"/>
      <c r="AF20" s="4">
        <f>SUM(AF15:AF19)</f>
        <v>4500</v>
      </c>
      <c r="AG20" s="16"/>
      <c r="AH20" s="30">
        <f>SUM(AH15:AH19)</f>
        <v>4500</v>
      </c>
      <c r="AI20" s="15"/>
      <c r="AJ20" s="4">
        <f>SUM(AJ15:AJ19)</f>
        <v>4000</v>
      </c>
      <c r="AK20" s="16"/>
      <c r="AL20" s="30">
        <f>SUM(AL15:AL19)</f>
        <v>3600</v>
      </c>
      <c r="AM20" s="15"/>
      <c r="AN20" s="4">
        <f>SUM(AN15:AN19)</f>
        <v>3500</v>
      </c>
      <c r="AO20" s="16"/>
      <c r="AP20" s="30">
        <f>SUM(AP15:AP19)</f>
        <v>3150</v>
      </c>
      <c r="AQ20" s="15"/>
      <c r="AR20" s="4">
        <f>SUM(AR15:AR19)</f>
        <v>3000</v>
      </c>
      <c r="AS20" s="16"/>
      <c r="AT20" s="30">
        <f>SUM(AT15:AT19)</f>
        <v>2700</v>
      </c>
      <c r="AU20" s="15"/>
      <c r="AV20" s="4">
        <f>SUM(AV15:AV19)</f>
        <v>2500</v>
      </c>
      <c r="AW20" s="16"/>
      <c r="AX20" s="30">
        <f>SUM(AX15:AX19)</f>
        <v>2250</v>
      </c>
    </row>
    <row r="21" spans="1:50">
      <c r="A21" s="31"/>
      <c r="B21" s="6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6"/>
      <c r="AA21" s="209"/>
      <c r="AB21" s="10"/>
      <c r="AC21" s="10"/>
      <c r="AD21" s="6"/>
      <c r="AE21" s="209"/>
      <c r="AF21" s="10"/>
      <c r="AG21" s="10"/>
      <c r="AH21" s="6"/>
      <c r="AI21" s="209"/>
      <c r="AJ21" s="10"/>
      <c r="AK21" s="10"/>
      <c r="AL21" s="6"/>
      <c r="AM21" s="209"/>
      <c r="AN21" s="10"/>
      <c r="AO21" s="10"/>
      <c r="AP21" s="6"/>
      <c r="AQ21" s="209"/>
      <c r="AR21" s="10"/>
      <c r="AS21" s="10"/>
      <c r="AT21" s="6"/>
      <c r="AU21" s="209"/>
      <c r="AV21" s="10"/>
      <c r="AW21" s="10"/>
      <c r="AX21" s="32"/>
    </row>
    <row r="22" spans="1:50">
      <c r="A22" s="33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10"/>
      <c r="AA22" s="25"/>
      <c r="AB22" s="25"/>
      <c r="AC22" s="25"/>
      <c r="AD22" s="210"/>
      <c r="AE22" s="25"/>
      <c r="AF22" s="25"/>
      <c r="AG22" s="25"/>
      <c r="AH22" s="210"/>
      <c r="AI22" s="25"/>
      <c r="AJ22" s="25"/>
      <c r="AK22" s="25"/>
      <c r="AL22" s="210"/>
      <c r="AM22" s="25"/>
      <c r="AN22" s="25"/>
      <c r="AO22" s="25"/>
      <c r="AP22" s="210"/>
      <c r="AQ22" s="25"/>
      <c r="AR22" s="25"/>
      <c r="AS22" s="25"/>
      <c r="AT22" s="210"/>
      <c r="AU22" s="25"/>
      <c r="AV22" s="25"/>
      <c r="AW22" s="25"/>
      <c r="AX22" s="26"/>
    </row>
    <row r="23" spans="1:50">
      <c r="A23" s="31"/>
      <c r="B23" s="19" t="s">
        <v>140</v>
      </c>
      <c r="C23" s="287"/>
      <c r="D23" s="287"/>
      <c r="E23" s="287"/>
      <c r="F23" s="20">
        <f>F11+F20</f>
        <v>17400</v>
      </c>
      <c r="G23" s="287"/>
      <c r="H23" s="287"/>
      <c r="I23" s="287"/>
      <c r="J23" s="20">
        <f>J11+J20</f>
        <v>12870</v>
      </c>
      <c r="K23" s="287"/>
      <c r="L23" s="287"/>
      <c r="M23" s="287"/>
      <c r="N23" s="20">
        <f>N11+N20</f>
        <v>11470</v>
      </c>
      <c r="O23" s="287"/>
      <c r="P23" s="287"/>
      <c r="Q23" s="287"/>
      <c r="R23" s="20">
        <f>R11+R20</f>
        <v>10140</v>
      </c>
      <c r="S23" s="287"/>
      <c r="T23" s="287"/>
      <c r="U23" s="287"/>
      <c r="V23" s="20">
        <f>V11+V20</f>
        <v>10745</v>
      </c>
      <c r="W23" s="287"/>
      <c r="X23" s="287"/>
      <c r="Y23" s="287"/>
      <c r="Z23" s="20">
        <f>Z11+Z20</f>
        <v>10010</v>
      </c>
      <c r="AA23" s="286"/>
      <c r="AB23" s="287"/>
      <c r="AC23" s="287"/>
      <c r="AD23" s="20">
        <f>AD11+AD20</f>
        <v>8390</v>
      </c>
      <c r="AE23" s="286"/>
      <c r="AF23" s="287"/>
      <c r="AG23" s="287"/>
      <c r="AH23" s="20">
        <f>AH11+AH20</f>
        <v>7860</v>
      </c>
      <c r="AI23" s="286"/>
      <c r="AJ23" s="287"/>
      <c r="AK23" s="287"/>
      <c r="AL23" s="20">
        <f>AL11+AL20</f>
        <v>4600</v>
      </c>
      <c r="AM23" s="286"/>
      <c r="AN23" s="287"/>
      <c r="AO23" s="287"/>
      <c r="AP23" s="20">
        <f>AP11+AP20</f>
        <v>5900</v>
      </c>
      <c r="AQ23" s="286"/>
      <c r="AR23" s="287"/>
      <c r="AS23" s="287"/>
      <c r="AT23" s="20">
        <f>AT11+AT20</f>
        <v>7650</v>
      </c>
      <c r="AU23" s="286"/>
      <c r="AV23" s="287"/>
      <c r="AW23" s="287"/>
      <c r="AX23" s="34">
        <f>AX11+AX20</f>
        <v>5700</v>
      </c>
    </row>
    <row r="24" spans="1:50">
      <c r="A24" s="35"/>
      <c r="B24" s="21" t="s">
        <v>6</v>
      </c>
      <c r="C24" s="278"/>
      <c r="D24" s="278"/>
      <c r="E24" s="278"/>
      <c r="F24" s="17">
        <f>F11/F23*100</f>
        <v>67.81609195402298</v>
      </c>
      <c r="G24" s="278"/>
      <c r="H24" s="278"/>
      <c r="I24" s="278"/>
      <c r="J24" s="17">
        <f>J11/J23*100</f>
        <v>45.843045843045843</v>
      </c>
      <c r="K24" s="278"/>
      <c r="L24" s="278"/>
      <c r="M24" s="278"/>
      <c r="N24" s="17">
        <f>N11/N23*100</f>
        <v>46.29468177855275</v>
      </c>
      <c r="O24" s="278"/>
      <c r="P24" s="278"/>
      <c r="Q24" s="278"/>
      <c r="R24" s="17">
        <f>R11/R23*100</f>
        <v>34.911242603550299</v>
      </c>
      <c r="S24" s="278"/>
      <c r="T24" s="278"/>
      <c r="U24" s="278"/>
      <c r="V24" s="17">
        <f>V11/V23*100</f>
        <v>38.11074918566775</v>
      </c>
      <c r="W24" s="278"/>
      <c r="X24" s="278"/>
      <c r="Y24" s="278"/>
      <c r="Z24" s="17">
        <f>Z11/Z23*100</f>
        <v>35.064935064935064</v>
      </c>
      <c r="AA24" s="277"/>
      <c r="AB24" s="278"/>
      <c r="AC24" s="278"/>
      <c r="AD24" s="17">
        <f>AD11/AD23*100</f>
        <v>40.405244338498207</v>
      </c>
      <c r="AE24" s="277"/>
      <c r="AF24" s="278"/>
      <c r="AG24" s="278"/>
      <c r="AH24" s="17">
        <f>AH11/AH23*100</f>
        <v>42.748091603053439</v>
      </c>
      <c r="AI24" s="277"/>
      <c r="AJ24" s="278"/>
      <c r="AK24" s="278"/>
      <c r="AL24" s="17">
        <f>AL11/AL23*100</f>
        <v>21.739130434782609</v>
      </c>
      <c r="AM24" s="277"/>
      <c r="AN24" s="278"/>
      <c r="AO24" s="278"/>
      <c r="AP24" s="17">
        <f>AP11/AP23*100</f>
        <v>46.610169491525419</v>
      </c>
      <c r="AQ24" s="277"/>
      <c r="AR24" s="278"/>
      <c r="AS24" s="278"/>
      <c r="AT24" s="17">
        <f>AT11/AT23*100</f>
        <v>64.705882352941174</v>
      </c>
      <c r="AU24" s="277"/>
      <c r="AV24" s="278"/>
      <c r="AW24" s="278"/>
      <c r="AX24" s="36">
        <f>AX11/AX23*100</f>
        <v>60.526315789473671</v>
      </c>
    </row>
    <row r="25" spans="1:50">
      <c r="A25" s="37"/>
      <c r="B25" s="22" t="s">
        <v>7</v>
      </c>
      <c r="C25" s="280"/>
      <c r="D25" s="280"/>
      <c r="E25" s="280"/>
      <c r="F25" s="18">
        <f>F20/F23*100</f>
        <v>32.183908045977013</v>
      </c>
      <c r="G25" s="280"/>
      <c r="H25" s="280"/>
      <c r="I25" s="280"/>
      <c r="J25" s="18">
        <f>J20/J23*100</f>
        <v>54.156954156954164</v>
      </c>
      <c r="K25" s="280"/>
      <c r="L25" s="280"/>
      <c r="M25" s="280"/>
      <c r="N25" s="18">
        <f>N20/N23*100</f>
        <v>53.70531822144725</v>
      </c>
      <c r="O25" s="280"/>
      <c r="P25" s="280"/>
      <c r="Q25" s="280"/>
      <c r="R25" s="18">
        <f>R20/R23*100</f>
        <v>65.088757396449708</v>
      </c>
      <c r="S25" s="280"/>
      <c r="T25" s="280"/>
      <c r="U25" s="280"/>
      <c r="V25" s="18">
        <f>V20/V23*100</f>
        <v>61.88925081433225</v>
      </c>
      <c r="W25" s="280"/>
      <c r="X25" s="280"/>
      <c r="Y25" s="280"/>
      <c r="Z25" s="18">
        <f>Z20/Z23*100</f>
        <v>64.935064935064929</v>
      </c>
      <c r="AA25" s="279"/>
      <c r="AB25" s="280"/>
      <c r="AC25" s="280"/>
      <c r="AD25" s="18">
        <f>AD20/AD23*100</f>
        <v>59.594755661501786</v>
      </c>
      <c r="AE25" s="279"/>
      <c r="AF25" s="280"/>
      <c r="AG25" s="280"/>
      <c r="AH25" s="18">
        <f>AH20/AH23*100</f>
        <v>57.251908396946561</v>
      </c>
      <c r="AI25" s="279"/>
      <c r="AJ25" s="280"/>
      <c r="AK25" s="280"/>
      <c r="AL25" s="18">
        <f>AL20/AL23*100</f>
        <v>78.260869565217391</v>
      </c>
      <c r="AM25" s="279"/>
      <c r="AN25" s="280"/>
      <c r="AO25" s="280"/>
      <c r="AP25" s="18">
        <f>AP20/AP23*100</f>
        <v>53.389830508474581</v>
      </c>
      <c r="AQ25" s="279"/>
      <c r="AR25" s="280"/>
      <c r="AS25" s="280"/>
      <c r="AT25" s="18">
        <f>AT20/AT23*100</f>
        <v>35.294117647058826</v>
      </c>
      <c r="AU25" s="279"/>
      <c r="AV25" s="280"/>
      <c r="AW25" s="280"/>
      <c r="AX25" s="38">
        <f>AX20/AX23*100</f>
        <v>39.473684210526315</v>
      </c>
    </row>
    <row r="26" spans="1:50" ht="15.75" thickBot="1">
      <c r="A26" s="39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11"/>
      <c r="AA26" s="28"/>
      <c r="AB26" s="28"/>
      <c r="AC26" s="28"/>
      <c r="AD26" s="211"/>
      <c r="AE26" s="28"/>
      <c r="AF26" s="28"/>
      <c r="AG26" s="28"/>
      <c r="AH26" s="211"/>
      <c r="AI26" s="28"/>
      <c r="AJ26" s="28"/>
      <c r="AK26" s="28"/>
      <c r="AL26" s="211"/>
      <c r="AM26" s="28"/>
      <c r="AN26" s="28"/>
      <c r="AO26" s="28"/>
      <c r="AP26" s="211"/>
      <c r="AQ26" s="28"/>
      <c r="AR26" s="28"/>
      <c r="AS26" s="28"/>
      <c r="AT26" s="211"/>
      <c r="AU26" s="28"/>
      <c r="AV26" s="28"/>
      <c r="AW26" s="28"/>
      <c r="AX26" s="40"/>
    </row>
  </sheetData>
  <mergeCells count="66">
    <mergeCell ref="O23:Q23"/>
    <mergeCell ref="S23:U23"/>
    <mergeCell ref="W25:Y25"/>
    <mergeCell ref="C24:E24"/>
    <mergeCell ref="G24:I24"/>
    <mergeCell ref="K24:M24"/>
    <mergeCell ref="O24:Q24"/>
    <mergeCell ref="S24:U24"/>
    <mergeCell ref="W24:Y24"/>
    <mergeCell ref="C25:E25"/>
    <mergeCell ref="G25:I25"/>
    <mergeCell ref="K25:M25"/>
    <mergeCell ref="O25:Q25"/>
    <mergeCell ref="S25:U25"/>
    <mergeCell ref="K3:N3"/>
    <mergeCell ref="O3:R3"/>
    <mergeCell ref="S3:V3"/>
    <mergeCell ref="A1:AX1"/>
    <mergeCell ref="W23:Y23"/>
    <mergeCell ref="W3:Z3"/>
    <mergeCell ref="A4:B4"/>
    <mergeCell ref="C4:F4"/>
    <mergeCell ref="G4:J4"/>
    <mergeCell ref="K4:N4"/>
    <mergeCell ref="O4:R4"/>
    <mergeCell ref="S4:V4"/>
    <mergeCell ref="W4:Z4"/>
    <mergeCell ref="C23:E23"/>
    <mergeCell ref="G23:I23"/>
    <mergeCell ref="K23:M23"/>
    <mergeCell ref="A2:B2"/>
    <mergeCell ref="C2:F2"/>
    <mergeCell ref="G2:J2"/>
    <mergeCell ref="A3:B3"/>
    <mergeCell ref="C3:F3"/>
    <mergeCell ref="G3:J3"/>
    <mergeCell ref="AQ3:AT3"/>
    <mergeCell ref="AU3:AX3"/>
    <mergeCell ref="AA4:AD4"/>
    <mergeCell ref="AE4:AH4"/>
    <mergeCell ref="AI4:AL4"/>
    <mergeCell ref="AM4:AP4"/>
    <mergeCell ref="AQ4:AT4"/>
    <mergeCell ref="AU4:AX4"/>
    <mergeCell ref="AA3:AD3"/>
    <mergeCell ref="AE3:AH3"/>
    <mergeCell ref="AI3:AL3"/>
    <mergeCell ref="AM3:AP3"/>
    <mergeCell ref="AU23:AW23"/>
    <mergeCell ref="AA24:AC24"/>
    <mergeCell ref="AE24:AG24"/>
    <mergeCell ref="AI24:AK24"/>
    <mergeCell ref="AM24:AO24"/>
    <mergeCell ref="AQ24:AS24"/>
    <mergeCell ref="AU24:AW24"/>
    <mergeCell ref="AA23:AC23"/>
    <mergeCell ref="AE23:AG23"/>
    <mergeCell ref="AI23:AK23"/>
    <mergeCell ref="AM23:AO23"/>
    <mergeCell ref="AQ23:AS23"/>
    <mergeCell ref="AU25:AW25"/>
    <mergeCell ref="AA25:AC25"/>
    <mergeCell ref="AE25:AG25"/>
    <mergeCell ref="AI25:AK25"/>
    <mergeCell ref="AM25:AO25"/>
    <mergeCell ref="AQ25:AS25"/>
  </mergeCells>
  <phoneticPr fontId="20" type="noConversion"/>
  <pageMargins left="0.7" right="0.7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Z13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34" sqref="A134"/>
    </sheetView>
  </sheetViews>
  <sheetFormatPr defaultColWidth="9.140625" defaultRowHeight="15"/>
  <cols>
    <col min="1" max="1" width="30.28515625" customWidth="1"/>
  </cols>
  <sheetData>
    <row r="1" spans="1:18" ht="21">
      <c r="A1" s="72" t="s">
        <v>142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8">
      <c r="A2" s="75" t="s">
        <v>30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7"/>
    </row>
    <row r="3" spans="1:18">
      <c r="A3" s="78" t="s">
        <v>31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80"/>
    </row>
    <row r="5" spans="1:18">
      <c r="A5" s="51"/>
      <c r="B5" s="52" t="s">
        <v>33</v>
      </c>
      <c r="C5" s="53" t="s">
        <v>143</v>
      </c>
      <c r="D5" s="53" t="s">
        <v>35</v>
      </c>
      <c r="E5" s="53" t="s">
        <v>144</v>
      </c>
      <c r="F5" s="53" t="s">
        <v>37</v>
      </c>
      <c r="G5" s="53" t="s">
        <v>38</v>
      </c>
      <c r="H5" s="53" t="s">
        <v>145</v>
      </c>
      <c r="I5" s="53" t="s">
        <v>40</v>
      </c>
      <c r="J5" s="53" t="s">
        <v>41</v>
      </c>
      <c r="K5" s="53" t="s">
        <v>131</v>
      </c>
      <c r="L5" s="53" t="s">
        <v>132</v>
      </c>
      <c r="M5" s="54" t="s">
        <v>44</v>
      </c>
    </row>
    <row r="6" spans="1:18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7"/>
    </row>
    <row r="7" spans="1:18">
      <c r="A7" s="96" t="s">
        <v>32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  <c r="P7" s="41"/>
      <c r="Q7" s="41"/>
      <c r="R7" s="41"/>
    </row>
    <row r="8" spans="1:18">
      <c r="A8" s="137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P8" s="41"/>
      <c r="Q8" s="41"/>
      <c r="R8" s="41"/>
    </row>
    <row r="9" spans="1:18">
      <c r="A9" s="96" t="s">
        <v>45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8"/>
      <c r="P9" s="41"/>
      <c r="Q9" s="41"/>
      <c r="R9" s="41"/>
    </row>
    <row r="10" spans="1:18">
      <c r="A10" s="86" t="s">
        <v>46</v>
      </c>
      <c r="B10" s="87">
        <f>'销售额 - 未来'!F11</f>
        <v>11800</v>
      </c>
      <c r="C10" s="87">
        <f>'销售额 - 未来'!J11</f>
        <v>5900</v>
      </c>
      <c r="D10" s="87">
        <f>'销售额 - 未来'!N11</f>
        <v>5310</v>
      </c>
      <c r="E10" s="87">
        <f>'销售额 - 未来'!R11</f>
        <v>3540</v>
      </c>
      <c r="F10" s="87">
        <f>'销售额 - 未来'!V11</f>
        <v>4094.9999999999995</v>
      </c>
      <c r="G10" s="87">
        <f>'销售额 - 未来'!Z11</f>
        <v>3510</v>
      </c>
      <c r="H10" s="87">
        <f>'销售额 - 未来'!AD11</f>
        <v>3389.9999999999995</v>
      </c>
      <c r="I10" s="87">
        <f>'销售额 - 未来'!AH11</f>
        <v>3360.0000000000005</v>
      </c>
      <c r="J10" s="87">
        <f>'销售额 - 未来'!AL11</f>
        <v>1000</v>
      </c>
      <c r="K10" s="87">
        <f>'销售额 - 未来'!AP11</f>
        <v>2750</v>
      </c>
      <c r="L10" s="87">
        <f>'销售额 - 未来'!AT11</f>
        <v>4950</v>
      </c>
      <c r="M10" s="170">
        <f>'销售额 - 未来'!AX11</f>
        <v>3449.9999999999995</v>
      </c>
      <c r="P10" s="41"/>
      <c r="Q10" s="41"/>
      <c r="R10" s="41"/>
    </row>
    <row r="11" spans="1:18">
      <c r="A11" s="90" t="s">
        <v>47</v>
      </c>
      <c r="B11" s="87">
        <f>'销售额 - 未来'!F20</f>
        <v>5600</v>
      </c>
      <c r="C11" s="87">
        <f>'销售额 - 未来'!J20</f>
        <v>6970</v>
      </c>
      <c r="D11" s="87">
        <f>'销售额 - 未来'!N20</f>
        <v>6160</v>
      </c>
      <c r="E11" s="87">
        <f>'销售额 - 未来'!R20</f>
        <v>6600</v>
      </c>
      <c r="F11" s="87">
        <f>'销售额 - 未来'!V20</f>
        <v>6650</v>
      </c>
      <c r="G11" s="87">
        <f>'销售额 - 未来'!Z20</f>
        <v>6500</v>
      </c>
      <c r="H11" s="168">
        <f>'销售额 - 未来'!AD20</f>
        <v>5000</v>
      </c>
      <c r="I11" s="168">
        <f>'销售额 - 未来'!AH20</f>
        <v>4500</v>
      </c>
      <c r="J11" s="168">
        <f>'销售额 - 未来'!AL20</f>
        <v>3600</v>
      </c>
      <c r="K11" s="168">
        <f>'销售额 - 未来'!AP20</f>
        <v>3150</v>
      </c>
      <c r="L11" s="168">
        <f>'销售额 - 未来'!AT20</f>
        <v>2700</v>
      </c>
      <c r="M11" s="171">
        <f>'销售额 - 未来'!AX20</f>
        <v>2250</v>
      </c>
      <c r="P11" s="41"/>
      <c r="Q11" s="91"/>
      <c r="R11" s="41"/>
    </row>
    <row r="12" spans="1:18">
      <c r="A12" s="111" t="s">
        <v>48</v>
      </c>
      <c r="B12" s="112">
        <f>SUM(B10:B11)</f>
        <v>17400</v>
      </c>
      <c r="C12" s="112">
        <f t="shared" ref="C12:M12" si="0">SUM(C10:C11)</f>
        <v>12870</v>
      </c>
      <c r="D12" s="112">
        <f t="shared" si="0"/>
        <v>11470</v>
      </c>
      <c r="E12" s="112">
        <f t="shared" si="0"/>
        <v>10140</v>
      </c>
      <c r="F12" s="112">
        <f t="shared" si="0"/>
        <v>10745</v>
      </c>
      <c r="G12" s="112">
        <f t="shared" si="0"/>
        <v>10010</v>
      </c>
      <c r="H12" s="112">
        <f t="shared" si="0"/>
        <v>8390</v>
      </c>
      <c r="I12" s="112">
        <f t="shared" si="0"/>
        <v>7860</v>
      </c>
      <c r="J12" s="112">
        <f t="shared" si="0"/>
        <v>4600</v>
      </c>
      <c r="K12" s="112">
        <f t="shared" si="0"/>
        <v>5900</v>
      </c>
      <c r="L12" s="112">
        <f t="shared" si="0"/>
        <v>7650</v>
      </c>
      <c r="M12" s="172">
        <f t="shared" si="0"/>
        <v>5700</v>
      </c>
      <c r="P12" s="41"/>
      <c r="Q12" s="91"/>
      <c r="R12" s="41"/>
    </row>
    <row r="13" spans="1:18">
      <c r="A13" s="84"/>
      <c r="B13" s="135"/>
      <c r="C13" s="135"/>
      <c r="D13" s="135"/>
      <c r="E13" s="135"/>
      <c r="F13" s="135"/>
      <c r="G13" s="135"/>
      <c r="H13" s="136"/>
      <c r="I13" s="136"/>
      <c r="J13" s="136"/>
      <c r="K13" s="136"/>
      <c r="L13" s="136"/>
      <c r="M13" s="173"/>
      <c r="P13" s="41"/>
      <c r="Q13" s="91"/>
      <c r="R13" s="41"/>
    </row>
    <row r="14" spans="1:18">
      <c r="A14" s="108" t="s">
        <v>49</v>
      </c>
      <c r="B14" s="109"/>
      <c r="C14" s="109"/>
      <c r="D14" s="109"/>
      <c r="E14" s="109"/>
      <c r="F14" s="109"/>
      <c r="G14" s="109"/>
      <c r="H14" s="110"/>
      <c r="I14" s="110"/>
      <c r="J14" s="110"/>
      <c r="K14" s="110"/>
      <c r="L14" s="110"/>
      <c r="M14" s="174"/>
      <c r="P14" s="41"/>
      <c r="Q14" s="91"/>
      <c r="R14" s="41"/>
    </row>
    <row r="15" spans="1:18">
      <c r="A15" s="86" t="s">
        <v>50</v>
      </c>
      <c r="B15" s="87">
        <v>500</v>
      </c>
      <c r="C15" s="87">
        <v>500</v>
      </c>
      <c r="D15" s="87">
        <v>500</v>
      </c>
      <c r="E15" s="87">
        <v>500</v>
      </c>
      <c r="F15" s="87">
        <v>500</v>
      </c>
      <c r="G15" s="87">
        <v>500</v>
      </c>
      <c r="H15" s="87">
        <v>500</v>
      </c>
      <c r="I15" s="87">
        <v>500</v>
      </c>
      <c r="J15" s="87">
        <v>500</v>
      </c>
      <c r="K15" s="87">
        <v>500</v>
      </c>
      <c r="L15" s="87">
        <v>500</v>
      </c>
      <c r="M15" s="170">
        <v>500</v>
      </c>
      <c r="P15" s="41"/>
      <c r="Q15" s="91"/>
      <c r="R15" s="41"/>
    </row>
    <row r="16" spans="1:18">
      <c r="A16" s="86" t="s">
        <v>51</v>
      </c>
      <c r="B16" s="87">
        <v>200</v>
      </c>
      <c r="C16" s="87">
        <v>200</v>
      </c>
      <c r="D16" s="87">
        <v>200</v>
      </c>
      <c r="E16" s="87">
        <v>200</v>
      </c>
      <c r="F16" s="87">
        <v>200</v>
      </c>
      <c r="G16" s="87">
        <v>200</v>
      </c>
      <c r="H16" s="87">
        <v>200</v>
      </c>
      <c r="I16" s="87">
        <v>200</v>
      </c>
      <c r="J16" s="87">
        <v>200</v>
      </c>
      <c r="K16" s="87">
        <v>200</v>
      </c>
      <c r="L16" s="87">
        <v>200</v>
      </c>
      <c r="M16" s="170">
        <v>200</v>
      </c>
      <c r="P16" s="41"/>
      <c r="Q16" s="41"/>
      <c r="R16" s="41"/>
    </row>
    <row r="17" spans="1:26">
      <c r="A17" s="86" t="s">
        <v>52</v>
      </c>
      <c r="B17" s="87">
        <v>150</v>
      </c>
      <c r="C17" s="87">
        <v>150</v>
      </c>
      <c r="D17" s="87">
        <v>150</v>
      </c>
      <c r="E17" s="87">
        <v>150</v>
      </c>
      <c r="F17" s="87">
        <v>150</v>
      </c>
      <c r="G17" s="87">
        <v>150</v>
      </c>
      <c r="H17" s="87">
        <v>150</v>
      </c>
      <c r="I17" s="87">
        <v>150</v>
      </c>
      <c r="J17" s="87">
        <v>150</v>
      </c>
      <c r="K17" s="87">
        <v>150</v>
      </c>
      <c r="L17" s="87">
        <v>150</v>
      </c>
      <c r="M17" s="170">
        <v>150</v>
      </c>
      <c r="P17" s="41"/>
      <c r="Q17" s="41"/>
      <c r="R17" s="41"/>
    </row>
    <row r="18" spans="1:26">
      <c r="A18" s="90" t="s">
        <v>53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175"/>
      <c r="P18" s="41"/>
      <c r="Q18" s="41"/>
      <c r="R18" s="41"/>
    </row>
    <row r="19" spans="1:26">
      <c r="A19" s="86" t="s">
        <v>54</v>
      </c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170"/>
    </row>
    <row r="20" spans="1:26">
      <c r="A20" s="86" t="s">
        <v>55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170"/>
    </row>
    <row r="21" spans="1:26">
      <c r="A21" s="86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8"/>
    </row>
    <row r="22" spans="1:26">
      <c r="A22" s="113" t="s">
        <v>56</v>
      </c>
      <c r="B22" s="114">
        <f>SUM(B15:B21)</f>
        <v>850</v>
      </c>
      <c r="C22" s="114">
        <f t="shared" ref="C22:M22" si="1">SUM(C15:C21)</f>
        <v>850</v>
      </c>
      <c r="D22" s="114">
        <f t="shared" si="1"/>
        <v>850</v>
      </c>
      <c r="E22" s="114">
        <f t="shared" si="1"/>
        <v>850</v>
      </c>
      <c r="F22" s="114">
        <f t="shared" si="1"/>
        <v>850</v>
      </c>
      <c r="G22" s="114">
        <f t="shared" si="1"/>
        <v>850</v>
      </c>
      <c r="H22" s="114">
        <f t="shared" si="1"/>
        <v>850</v>
      </c>
      <c r="I22" s="114">
        <f t="shared" si="1"/>
        <v>850</v>
      </c>
      <c r="J22" s="114">
        <f t="shared" si="1"/>
        <v>850</v>
      </c>
      <c r="K22" s="114">
        <f t="shared" si="1"/>
        <v>850</v>
      </c>
      <c r="L22" s="114">
        <f t="shared" si="1"/>
        <v>850</v>
      </c>
      <c r="M22" s="116">
        <f t="shared" si="1"/>
        <v>850</v>
      </c>
      <c r="N22" s="153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ht="15.75" thickBot="1">
      <c r="A23" s="92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4"/>
    </row>
    <row r="24" spans="1:26" ht="15.75" thickBot="1">
      <c r="A24" s="121" t="s">
        <v>58</v>
      </c>
      <c r="B24" s="122">
        <f t="shared" ref="B24:M24" si="2">SUM(B12,B22)</f>
        <v>18250</v>
      </c>
      <c r="C24" s="122">
        <f t="shared" si="2"/>
        <v>13720</v>
      </c>
      <c r="D24" s="122">
        <f t="shared" si="2"/>
        <v>12320</v>
      </c>
      <c r="E24" s="122">
        <f t="shared" si="2"/>
        <v>10990</v>
      </c>
      <c r="F24" s="122">
        <f t="shared" si="2"/>
        <v>11595</v>
      </c>
      <c r="G24" s="122">
        <f t="shared" si="2"/>
        <v>10860</v>
      </c>
      <c r="H24" s="122">
        <f t="shared" si="2"/>
        <v>9240</v>
      </c>
      <c r="I24" s="122">
        <f t="shared" si="2"/>
        <v>8710</v>
      </c>
      <c r="J24" s="122">
        <f t="shared" si="2"/>
        <v>5450</v>
      </c>
      <c r="K24" s="122">
        <f t="shared" si="2"/>
        <v>6750</v>
      </c>
      <c r="L24" s="122">
        <f t="shared" si="2"/>
        <v>8500</v>
      </c>
      <c r="M24" s="154">
        <f t="shared" si="2"/>
        <v>6550</v>
      </c>
    </row>
    <row r="25" spans="1:26">
      <c r="A25" s="270"/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/>
      <c r="M25" s="233"/>
    </row>
    <row r="26" spans="1:26">
      <c r="A26" s="117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5"/>
    </row>
    <row r="27" spans="1:26">
      <c r="A27" s="245" t="s">
        <v>59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3"/>
    </row>
    <row r="28" spans="1:26">
      <c r="A28" s="58" t="s">
        <v>60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102"/>
    </row>
    <row r="29" spans="1:26">
      <c r="A29" s="64" t="s">
        <v>61</v>
      </c>
      <c r="B29" s="104">
        <v>1500</v>
      </c>
      <c r="C29" s="104">
        <v>1700</v>
      </c>
      <c r="D29" s="104">
        <v>1800</v>
      </c>
      <c r="E29" s="104">
        <v>2000</v>
      </c>
      <c r="F29" s="104">
        <v>2100</v>
      </c>
      <c r="G29" s="104">
        <v>2000</v>
      </c>
      <c r="H29" s="104">
        <v>1800</v>
      </c>
      <c r="I29" s="104">
        <v>1700</v>
      </c>
      <c r="J29" s="104">
        <v>1500</v>
      </c>
      <c r="K29" s="104">
        <v>1800</v>
      </c>
      <c r="L29" s="104">
        <v>1400</v>
      </c>
      <c r="M29" s="65">
        <v>1900</v>
      </c>
    </row>
    <row r="30" spans="1:26">
      <c r="A30" s="64" t="s">
        <v>62</v>
      </c>
      <c r="B30" s="104">
        <v>500</v>
      </c>
      <c r="C30" s="104">
        <v>500</v>
      </c>
      <c r="D30" s="104">
        <v>500</v>
      </c>
      <c r="E30" s="104">
        <v>500</v>
      </c>
      <c r="F30" s="104">
        <v>500</v>
      </c>
      <c r="G30" s="104">
        <v>500</v>
      </c>
      <c r="H30" s="104">
        <v>500</v>
      </c>
      <c r="I30" s="104">
        <v>500</v>
      </c>
      <c r="J30" s="104">
        <v>500</v>
      </c>
      <c r="K30" s="104">
        <v>500</v>
      </c>
      <c r="L30" s="104">
        <v>500</v>
      </c>
      <c r="M30" s="65">
        <v>500</v>
      </c>
    </row>
    <row r="31" spans="1:26">
      <c r="A31" s="64" t="s">
        <v>63</v>
      </c>
      <c r="B31" s="104">
        <v>150</v>
      </c>
      <c r="C31" s="104">
        <v>150</v>
      </c>
      <c r="D31" s="104">
        <v>150</v>
      </c>
      <c r="E31" s="104">
        <v>150</v>
      </c>
      <c r="F31" s="104">
        <v>150</v>
      </c>
      <c r="G31" s="104">
        <v>150</v>
      </c>
      <c r="H31" s="104">
        <v>150</v>
      </c>
      <c r="I31" s="104">
        <v>150</v>
      </c>
      <c r="J31" s="104">
        <v>150</v>
      </c>
      <c r="K31" s="104">
        <v>150</v>
      </c>
      <c r="L31" s="104">
        <v>150</v>
      </c>
      <c r="M31" s="65">
        <v>150</v>
      </c>
    </row>
    <row r="32" spans="1:26">
      <c r="A32" s="64" t="s">
        <v>64</v>
      </c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65"/>
    </row>
    <row r="33" spans="1:13">
      <c r="A33" s="64" t="s">
        <v>65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65"/>
    </row>
    <row r="34" spans="1:13">
      <c r="A34" s="64" t="s">
        <v>66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65"/>
    </row>
    <row r="35" spans="1:13">
      <c r="A35" s="64" t="s">
        <v>67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65"/>
    </row>
    <row r="36" spans="1:13">
      <c r="A36" s="64" t="s">
        <v>68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65"/>
    </row>
    <row r="37" spans="1:13">
      <c r="A37" s="64"/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65"/>
    </row>
    <row r="38" spans="1:13">
      <c r="A38" s="111" t="s">
        <v>69</v>
      </c>
      <c r="B38" s="118">
        <f>SUM(B29:B37)</f>
        <v>2150</v>
      </c>
      <c r="C38" s="118">
        <f t="shared" ref="C38:M38" si="3">SUM(C29:C37)</f>
        <v>2350</v>
      </c>
      <c r="D38" s="118">
        <f t="shared" si="3"/>
        <v>2450</v>
      </c>
      <c r="E38" s="118">
        <f t="shared" si="3"/>
        <v>2650</v>
      </c>
      <c r="F38" s="118">
        <f t="shared" si="3"/>
        <v>2750</v>
      </c>
      <c r="G38" s="118">
        <f t="shared" si="3"/>
        <v>2650</v>
      </c>
      <c r="H38" s="118">
        <f t="shared" si="3"/>
        <v>2450</v>
      </c>
      <c r="I38" s="118">
        <f t="shared" si="3"/>
        <v>2350</v>
      </c>
      <c r="J38" s="118">
        <f t="shared" si="3"/>
        <v>2150</v>
      </c>
      <c r="K38" s="118">
        <f t="shared" si="3"/>
        <v>2450</v>
      </c>
      <c r="L38" s="118">
        <f t="shared" si="3"/>
        <v>2050</v>
      </c>
      <c r="M38" s="115">
        <f t="shared" si="3"/>
        <v>2550</v>
      </c>
    </row>
    <row r="39" spans="1:13">
      <c r="A39" s="84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2"/>
    </row>
    <row r="40" spans="1:13">
      <c r="A40" s="58" t="s">
        <v>70</v>
      </c>
      <c r="B40" s="59"/>
      <c r="C40" s="59"/>
      <c r="D40" s="59"/>
      <c r="E40" s="95"/>
      <c r="F40" s="59"/>
      <c r="G40" s="59"/>
      <c r="H40" s="59"/>
      <c r="I40" s="59"/>
      <c r="J40" s="59"/>
      <c r="K40" s="59"/>
      <c r="L40" s="59"/>
      <c r="M40" s="60"/>
    </row>
    <row r="41" spans="1:13">
      <c r="A41" s="64" t="s">
        <v>61</v>
      </c>
      <c r="B41" s="104">
        <v>1500</v>
      </c>
      <c r="C41" s="104">
        <v>1700</v>
      </c>
      <c r="D41" s="104">
        <v>1800</v>
      </c>
      <c r="E41" s="104">
        <v>2000</v>
      </c>
      <c r="F41" s="104">
        <v>2100</v>
      </c>
      <c r="G41" s="104">
        <v>2000</v>
      </c>
      <c r="H41" s="104">
        <v>1800</v>
      </c>
      <c r="I41" s="104">
        <v>1700</v>
      </c>
      <c r="J41" s="104">
        <v>1500</v>
      </c>
      <c r="K41" s="104">
        <v>1800</v>
      </c>
      <c r="L41" s="104">
        <v>1400</v>
      </c>
      <c r="M41" s="65">
        <v>1900</v>
      </c>
    </row>
    <row r="42" spans="1:13">
      <c r="A42" s="64" t="s">
        <v>62</v>
      </c>
      <c r="B42" s="104">
        <v>500</v>
      </c>
      <c r="C42" s="104">
        <v>500</v>
      </c>
      <c r="D42" s="104">
        <v>500</v>
      </c>
      <c r="E42" s="104">
        <v>500</v>
      </c>
      <c r="F42" s="104">
        <v>500</v>
      </c>
      <c r="G42" s="104">
        <v>500</v>
      </c>
      <c r="H42" s="104">
        <v>500</v>
      </c>
      <c r="I42" s="104">
        <v>500</v>
      </c>
      <c r="J42" s="104">
        <v>500</v>
      </c>
      <c r="K42" s="104">
        <v>500</v>
      </c>
      <c r="L42" s="104">
        <v>500</v>
      </c>
      <c r="M42" s="65">
        <v>500</v>
      </c>
    </row>
    <row r="43" spans="1:13">
      <c r="A43" s="64" t="s">
        <v>63</v>
      </c>
      <c r="B43" s="104">
        <v>150</v>
      </c>
      <c r="C43" s="104">
        <v>150</v>
      </c>
      <c r="D43" s="104">
        <v>150</v>
      </c>
      <c r="E43" s="104">
        <v>150</v>
      </c>
      <c r="F43" s="104">
        <v>150</v>
      </c>
      <c r="G43" s="104">
        <v>150</v>
      </c>
      <c r="H43" s="104">
        <v>150</v>
      </c>
      <c r="I43" s="104">
        <v>150</v>
      </c>
      <c r="J43" s="104">
        <v>150</v>
      </c>
      <c r="K43" s="104">
        <v>150</v>
      </c>
      <c r="L43" s="104">
        <v>150</v>
      </c>
      <c r="M43" s="65">
        <v>150</v>
      </c>
    </row>
    <row r="44" spans="1:13">
      <c r="A44" s="64" t="s">
        <v>64</v>
      </c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65"/>
    </row>
    <row r="45" spans="1:13">
      <c r="A45" s="64" t="s">
        <v>65</v>
      </c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65"/>
    </row>
    <row r="46" spans="1:13">
      <c r="A46" s="64" t="s">
        <v>66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65"/>
    </row>
    <row r="47" spans="1:13">
      <c r="A47" s="64" t="s">
        <v>67</v>
      </c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65"/>
    </row>
    <row r="48" spans="1:13">
      <c r="A48" s="64" t="s">
        <v>68</v>
      </c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65"/>
    </row>
    <row r="49" spans="1:13">
      <c r="A49" s="64"/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65"/>
    </row>
    <row r="50" spans="1:13">
      <c r="A50" s="111" t="s">
        <v>147</v>
      </c>
      <c r="B50" s="118">
        <f>SUM(B41:B49)</f>
        <v>2150</v>
      </c>
      <c r="C50" s="118">
        <f t="shared" ref="C50:M50" si="4">SUM(C41:C49)</f>
        <v>2350</v>
      </c>
      <c r="D50" s="118">
        <f t="shared" si="4"/>
        <v>2450</v>
      </c>
      <c r="E50" s="118">
        <f t="shared" si="4"/>
        <v>2650</v>
      </c>
      <c r="F50" s="118">
        <f t="shared" si="4"/>
        <v>2750</v>
      </c>
      <c r="G50" s="118">
        <f t="shared" si="4"/>
        <v>2650</v>
      </c>
      <c r="H50" s="118">
        <f t="shared" si="4"/>
        <v>2450</v>
      </c>
      <c r="I50" s="118">
        <f t="shared" si="4"/>
        <v>2350</v>
      </c>
      <c r="J50" s="118">
        <f t="shared" si="4"/>
        <v>2150</v>
      </c>
      <c r="K50" s="118">
        <f t="shared" si="4"/>
        <v>2450</v>
      </c>
      <c r="L50" s="118">
        <f t="shared" si="4"/>
        <v>2050</v>
      </c>
      <c r="M50" s="115">
        <f t="shared" si="4"/>
        <v>2550</v>
      </c>
    </row>
    <row r="51" spans="1:13">
      <c r="A51" s="84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2"/>
    </row>
    <row r="52" spans="1:13">
      <c r="A52" s="58" t="s">
        <v>71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66"/>
    </row>
    <row r="53" spans="1:13">
      <c r="A53" s="64" t="s">
        <v>72</v>
      </c>
      <c r="B53" s="104">
        <v>2000</v>
      </c>
      <c r="C53" s="104">
        <v>2000</v>
      </c>
      <c r="D53" s="104">
        <v>2000</v>
      </c>
      <c r="E53" s="104">
        <v>2000</v>
      </c>
      <c r="F53" s="104">
        <v>2000</v>
      </c>
      <c r="G53" s="104">
        <v>2000</v>
      </c>
      <c r="H53" s="104">
        <v>2000</v>
      </c>
      <c r="I53" s="104">
        <v>2000</v>
      </c>
      <c r="J53" s="104">
        <v>2000</v>
      </c>
      <c r="K53" s="104">
        <v>2000</v>
      </c>
      <c r="L53" s="104">
        <v>2000</v>
      </c>
      <c r="M53" s="65">
        <v>2000</v>
      </c>
    </row>
    <row r="54" spans="1:13">
      <c r="A54" s="64" t="s">
        <v>73</v>
      </c>
      <c r="B54" s="104">
        <v>1500</v>
      </c>
      <c r="C54" s="104">
        <v>1500</v>
      </c>
      <c r="D54" s="104">
        <v>1500</v>
      </c>
      <c r="E54" s="104">
        <v>1500</v>
      </c>
      <c r="F54" s="104">
        <v>1500</v>
      </c>
      <c r="G54" s="104">
        <v>1500</v>
      </c>
      <c r="H54" s="104">
        <v>1500</v>
      </c>
      <c r="I54" s="104">
        <v>1500</v>
      </c>
      <c r="J54" s="104">
        <v>1500</v>
      </c>
      <c r="K54" s="104">
        <v>1500</v>
      </c>
      <c r="L54" s="104">
        <v>1500</v>
      </c>
      <c r="M54" s="65">
        <v>1500</v>
      </c>
    </row>
    <row r="55" spans="1:13">
      <c r="A55" s="64" t="s">
        <v>74</v>
      </c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65"/>
    </row>
    <row r="56" spans="1:13">
      <c r="A56" s="64" t="s">
        <v>75</v>
      </c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65"/>
    </row>
    <row r="57" spans="1:13">
      <c r="A57" s="64" t="s">
        <v>76</v>
      </c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65"/>
    </row>
    <row r="58" spans="1:13">
      <c r="A58" s="64"/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65"/>
    </row>
    <row r="59" spans="1:13">
      <c r="A59" s="111" t="s">
        <v>77</v>
      </c>
      <c r="B59" s="118">
        <f>SUM(B53:B58)</f>
        <v>3500</v>
      </c>
      <c r="C59" s="118">
        <f t="shared" ref="C59:M59" si="5">SUM(C53:C58)</f>
        <v>3500</v>
      </c>
      <c r="D59" s="118">
        <f t="shared" si="5"/>
        <v>3500</v>
      </c>
      <c r="E59" s="118">
        <f t="shared" si="5"/>
        <v>3500</v>
      </c>
      <c r="F59" s="118">
        <f t="shared" si="5"/>
        <v>3500</v>
      </c>
      <c r="G59" s="118">
        <f t="shared" si="5"/>
        <v>3500</v>
      </c>
      <c r="H59" s="118">
        <f t="shared" si="5"/>
        <v>3500</v>
      </c>
      <c r="I59" s="118">
        <f t="shared" si="5"/>
        <v>3500</v>
      </c>
      <c r="J59" s="118">
        <f t="shared" si="5"/>
        <v>3500</v>
      </c>
      <c r="K59" s="118">
        <f t="shared" si="5"/>
        <v>3500</v>
      </c>
      <c r="L59" s="118">
        <f t="shared" si="5"/>
        <v>3500</v>
      </c>
      <c r="M59" s="115">
        <f t="shared" si="5"/>
        <v>3500</v>
      </c>
    </row>
    <row r="60" spans="1:13">
      <c r="A60" s="84"/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2"/>
    </row>
    <row r="61" spans="1:13">
      <c r="A61" s="58" t="s">
        <v>78</v>
      </c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66"/>
    </row>
    <row r="62" spans="1:13">
      <c r="A62" s="64" t="s">
        <v>79</v>
      </c>
      <c r="B62" s="104">
        <v>1000</v>
      </c>
      <c r="C62" s="104">
        <v>1000</v>
      </c>
      <c r="D62" s="104">
        <v>1000</v>
      </c>
      <c r="E62" s="104">
        <v>1000</v>
      </c>
      <c r="F62" s="104">
        <v>1000</v>
      </c>
      <c r="G62" s="104">
        <v>1000</v>
      </c>
      <c r="H62" s="104">
        <v>1000</v>
      </c>
      <c r="I62" s="104">
        <v>1000</v>
      </c>
      <c r="J62" s="104">
        <v>1000</v>
      </c>
      <c r="K62" s="104">
        <v>1000</v>
      </c>
      <c r="L62" s="104">
        <v>1000</v>
      </c>
      <c r="M62" s="65">
        <v>1000</v>
      </c>
    </row>
    <row r="63" spans="1:13">
      <c r="A63" s="64" t="s">
        <v>80</v>
      </c>
      <c r="B63" s="104">
        <v>400</v>
      </c>
      <c r="C63" s="104">
        <v>400</v>
      </c>
      <c r="D63" s="104">
        <v>400</v>
      </c>
      <c r="E63" s="104">
        <v>400</v>
      </c>
      <c r="F63" s="104">
        <v>400</v>
      </c>
      <c r="G63" s="104">
        <v>400</v>
      </c>
      <c r="H63" s="104">
        <v>400</v>
      </c>
      <c r="I63" s="104">
        <v>400</v>
      </c>
      <c r="J63" s="104">
        <v>400</v>
      </c>
      <c r="K63" s="104">
        <v>400</v>
      </c>
      <c r="L63" s="104">
        <v>400</v>
      </c>
      <c r="M63" s="65">
        <v>400</v>
      </c>
    </row>
    <row r="64" spans="1:13">
      <c r="A64" s="64" t="s">
        <v>81</v>
      </c>
      <c r="B64" s="104">
        <v>300</v>
      </c>
      <c r="C64" s="104">
        <v>300</v>
      </c>
      <c r="D64" s="104">
        <v>300</v>
      </c>
      <c r="E64" s="104">
        <v>300</v>
      </c>
      <c r="F64" s="104">
        <v>300</v>
      </c>
      <c r="G64" s="104">
        <v>300</v>
      </c>
      <c r="H64" s="104">
        <v>300</v>
      </c>
      <c r="I64" s="104">
        <v>300</v>
      </c>
      <c r="J64" s="104">
        <v>300</v>
      </c>
      <c r="K64" s="104">
        <v>300</v>
      </c>
      <c r="L64" s="104">
        <v>300</v>
      </c>
      <c r="M64" s="65">
        <v>300</v>
      </c>
    </row>
    <row r="65" spans="1:13">
      <c r="A65" s="64" t="s">
        <v>82</v>
      </c>
      <c r="B65" s="104">
        <v>150</v>
      </c>
      <c r="C65" s="104">
        <v>150</v>
      </c>
      <c r="D65" s="104">
        <v>150</v>
      </c>
      <c r="E65" s="104">
        <v>150</v>
      </c>
      <c r="F65" s="104">
        <v>150</v>
      </c>
      <c r="G65" s="104">
        <v>150</v>
      </c>
      <c r="H65" s="104">
        <v>150</v>
      </c>
      <c r="I65" s="104">
        <v>150</v>
      </c>
      <c r="J65" s="104">
        <v>150</v>
      </c>
      <c r="K65" s="104">
        <v>150</v>
      </c>
      <c r="L65" s="104">
        <v>150</v>
      </c>
      <c r="M65" s="65">
        <v>150</v>
      </c>
    </row>
    <row r="66" spans="1:13">
      <c r="A66" s="64" t="s">
        <v>83</v>
      </c>
      <c r="B66" s="104">
        <v>100</v>
      </c>
      <c r="C66" s="104">
        <v>100</v>
      </c>
      <c r="D66" s="104">
        <v>100</v>
      </c>
      <c r="E66" s="104">
        <v>100</v>
      </c>
      <c r="F66" s="104">
        <v>100</v>
      </c>
      <c r="G66" s="104">
        <v>100</v>
      </c>
      <c r="H66" s="104">
        <v>100</v>
      </c>
      <c r="I66" s="104">
        <v>100</v>
      </c>
      <c r="J66" s="104">
        <v>100</v>
      </c>
      <c r="K66" s="104">
        <v>100</v>
      </c>
      <c r="L66" s="104">
        <v>100</v>
      </c>
      <c r="M66" s="65">
        <v>100</v>
      </c>
    </row>
    <row r="67" spans="1:13">
      <c r="A67" s="64" t="s">
        <v>84</v>
      </c>
      <c r="B67" s="104">
        <v>50</v>
      </c>
      <c r="C67" s="104">
        <v>50</v>
      </c>
      <c r="D67" s="104">
        <v>50</v>
      </c>
      <c r="E67" s="104">
        <v>50</v>
      </c>
      <c r="F67" s="104">
        <v>50</v>
      </c>
      <c r="G67" s="104">
        <v>50</v>
      </c>
      <c r="H67" s="104">
        <v>50</v>
      </c>
      <c r="I67" s="104">
        <v>50</v>
      </c>
      <c r="J67" s="104">
        <v>50</v>
      </c>
      <c r="K67" s="104">
        <v>50</v>
      </c>
      <c r="L67" s="104">
        <v>50</v>
      </c>
      <c r="M67" s="65">
        <v>50</v>
      </c>
    </row>
    <row r="68" spans="1:13">
      <c r="A68" s="64" t="s">
        <v>85</v>
      </c>
      <c r="B68" s="104">
        <v>50</v>
      </c>
      <c r="C68" s="104">
        <v>50</v>
      </c>
      <c r="D68" s="104">
        <v>50</v>
      </c>
      <c r="E68" s="104">
        <v>50</v>
      </c>
      <c r="F68" s="104">
        <v>50</v>
      </c>
      <c r="G68" s="104">
        <v>50</v>
      </c>
      <c r="H68" s="104">
        <v>50</v>
      </c>
      <c r="I68" s="104">
        <v>50</v>
      </c>
      <c r="J68" s="104">
        <v>50</v>
      </c>
      <c r="K68" s="104">
        <v>50</v>
      </c>
      <c r="L68" s="104">
        <v>50</v>
      </c>
      <c r="M68" s="65">
        <v>50</v>
      </c>
    </row>
    <row r="69" spans="1:13">
      <c r="A69" s="64" t="s">
        <v>86</v>
      </c>
      <c r="B69" s="104">
        <v>50</v>
      </c>
      <c r="C69" s="104">
        <v>50</v>
      </c>
      <c r="D69" s="104">
        <v>50</v>
      </c>
      <c r="E69" s="104">
        <v>50</v>
      </c>
      <c r="F69" s="104">
        <v>50</v>
      </c>
      <c r="G69" s="104">
        <v>50</v>
      </c>
      <c r="H69" s="104">
        <v>50</v>
      </c>
      <c r="I69" s="104">
        <v>50</v>
      </c>
      <c r="J69" s="104">
        <v>50</v>
      </c>
      <c r="K69" s="104">
        <v>50</v>
      </c>
      <c r="L69" s="104">
        <v>50</v>
      </c>
      <c r="M69" s="65">
        <v>50</v>
      </c>
    </row>
    <row r="70" spans="1:13">
      <c r="A70" s="64" t="s">
        <v>87</v>
      </c>
      <c r="B70" s="104">
        <v>50</v>
      </c>
      <c r="C70" s="104">
        <v>50</v>
      </c>
      <c r="D70" s="104">
        <v>50</v>
      </c>
      <c r="E70" s="104">
        <v>50</v>
      </c>
      <c r="F70" s="104">
        <v>50</v>
      </c>
      <c r="G70" s="104">
        <v>50</v>
      </c>
      <c r="H70" s="104">
        <v>50</v>
      </c>
      <c r="I70" s="104">
        <v>50</v>
      </c>
      <c r="J70" s="104">
        <v>50</v>
      </c>
      <c r="K70" s="104">
        <v>50</v>
      </c>
      <c r="L70" s="104">
        <v>50</v>
      </c>
      <c r="M70" s="65">
        <v>50</v>
      </c>
    </row>
    <row r="71" spans="1:13">
      <c r="A71" s="64" t="s">
        <v>88</v>
      </c>
      <c r="B71" s="104">
        <v>80</v>
      </c>
      <c r="C71" s="104">
        <v>80</v>
      </c>
      <c r="D71" s="104">
        <v>80</v>
      </c>
      <c r="E71" s="104">
        <v>80</v>
      </c>
      <c r="F71" s="104">
        <v>80</v>
      </c>
      <c r="G71" s="104">
        <v>80</v>
      </c>
      <c r="H71" s="104">
        <v>80</v>
      </c>
      <c r="I71" s="104">
        <v>80</v>
      </c>
      <c r="J71" s="104">
        <v>80</v>
      </c>
      <c r="K71" s="104">
        <v>80</v>
      </c>
      <c r="L71" s="104">
        <v>80</v>
      </c>
      <c r="M71" s="65">
        <v>80</v>
      </c>
    </row>
    <row r="72" spans="1:13">
      <c r="A72" s="64" t="s">
        <v>89</v>
      </c>
      <c r="B72" s="104">
        <v>100</v>
      </c>
      <c r="C72" s="104">
        <v>100</v>
      </c>
      <c r="D72" s="104">
        <v>100</v>
      </c>
      <c r="E72" s="104">
        <v>100</v>
      </c>
      <c r="F72" s="104">
        <v>100</v>
      </c>
      <c r="G72" s="104">
        <v>100</v>
      </c>
      <c r="H72" s="104">
        <v>100</v>
      </c>
      <c r="I72" s="104">
        <v>100</v>
      </c>
      <c r="J72" s="104">
        <v>100</v>
      </c>
      <c r="K72" s="104">
        <v>100</v>
      </c>
      <c r="L72" s="104">
        <v>100</v>
      </c>
      <c r="M72" s="65">
        <v>100</v>
      </c>
    </row>
    <row r="73" spans="1:13">
      <c r="A73" s="64" t="s">
        <v>90</v>
      </c>
      <c r="B73" s="104">
        <v>150</v>
      </c>
      <c r="C73" s="104">
        <v>150</v>
      </c>
      <c r="D73" s="104">
        <v>150</v>
      </c>
      <c r="E73" s="104">
        <v>150</v>
      </c>
      <c r="F73" s="104">
        <v>150</v>
      </c>
      <c r="G73" s="104">
        <v>150</v>
      </c>
      <c r="H73" s="104">
        <v>150</v>
      </c>
      <c r="I73" s="104">
        <v>150</v>
      </c>
      <c r="J73" s="104">
        <v>150</v>
      </c>
      <c r="K73" s="104">
        <v>150</v>
      </c>
      <c r="L73" s="104">
        <v>150</v>
      </c>
      <c r="M73" s="65">
        <v>150</v>
      </c>
    </row>
    <row r="74" spans="1:13">
      <c r="A74" s="64" t="s">
        <v>91</v>
      </c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65"/>
    </row>
    <row r="75" spans="1:13">
      <c r="A75" s="64" t="s">
        <v>92</v>
      </c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65"/>
    </row>
    <row r="76" spans="1:13">
      <c r="A76" s="64" t="s">
        <v>93</v>
      </c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65"/>
    </row>
    <row r="77" spans="1:13">
      <c r="A77" s="64" t="s">
        <v>94</v>
      </c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65"/>
    </row>
    <row r="78" spans="1:13">
      <c r="A78" s="64" t="s">
        <v>96</v>
      </c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65"/>
    </row>
    <row r="79" spans="1:13">
      <c r="A79" s="64" t="s">
        <v>95</v>
      </c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65"/>
    </row>
    <row r="80" spans="1:13">
      <c r="A80" s="64"/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65"/>
    </row>
    <row r="81" spans="1:13">
      <c r="A81" s="111" t="s">
        <v>97</v>
      </c>
      <c r="B81" s="118">
        <f>SUM(B62:B80)</f>
        <v>2480</v>
      </c>
      <c r="C81" s="118">
        <f t="shared" ref="C81:M81" si="6">SUM(C62:C80)</f>
        <v>2480</v>
      </c>
      <c r="D81" s="118">
        <f t="shared" si="6"/>
        <v>2480</v>
      </c>
      <c r="E81" s="118">
        <f t="shared" si="6"/>
        <v>2480</v>
      </c>
      <c r="F81" s="118">
        <f t="shared" si="6"/>
        <v>2480</v>
      </c>
      <c r="G81" s="118">
        <f t="shared" si="6"/>
        <v>2480</v>
      </c>
      <c r="H81" s="118">
        <f t="shared" si="6"/>
        <v>2480</v>
      </c>
      <c r="I81" s="118">
        <f t="shared" si="6"/>
        <v>2480</v>
      </c>
      <c r="J81" s="118">
        <f t="shared" si="6"/>
        <v>2480</v>
      </c>
      <c r="K81" s="118">
        <f t="shared" si="6"/>
        <v>2480</v>
      </c>
      <c r="L81" s="118">
        <f t="shared" si="6"/>
        <v>2480</v>
      </c>
      <c r="M81" s="115">
        <f t="shared" si="6"/>
        <v>2480</v>
      </c>
    </row>
    <row r="82" spans="1:13">
      <c r="A82" s="84"/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  <c r="M82" s="152"/>
    </row>
    <row r="83" spans="1:13">
      <c r="A83" s="58" t="s">
        <v>98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66"/>
    </row>
    <row r="84" spans="1:13">
      <c r="A84" s="64" t="s">
        <v>99</v>
      </c>
      <c r="B84" s="104">
        <v>500</v>
      </c>
      <c r="C84" s="104">
        <v>500</v>
      </c>
      <c r="D84" s="104">
        <v>500</v>
      </c>
      <c r="E84" s="104">
        <v>500</v>
      </c>
      <c r="F84" s="104">
        <v>500</v>
      </c>
      <c r="G84" s="104">
        <v>500</v>
      </c>
      <c r="H84" s="104">
        <v>500</v>
      </c>
      <c r="I84" s="104">
        <v>500</v>
      </c>
      <c r="J84" s="104">
        <v>500</v>
      </c>
      <c r="K84" s="104">
        <v>500</v>
      </c>
      <c r="L84" s="104">
        <v>500</v>
      </c>
      <c r="M84" s="65">
        <v>500</v>
      </c>
    </row>
    <row r="85" spans="1:13">
      <c r="A85" s="64" t="s">
        <v>100</v>
      </c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65"/>
    </row>
    <row r="86" spans="1:13">
      <c r="A86" s="64" t="s">
        <v>101</v>
      </c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65"/>
    </row>
    <row r="87" spans="1:13">
      <c r="A87" s="64" t="s">
        <v>102</v>
      </c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65"/>
    </row>
    <row r="88" spans="1:13">
      <c r="A88" s="64" t="s">
        <v>103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65"/>
    </row>
    <row r="89" spans="1:13">
      <c r="A89" s="64"/>
      <c r="B89" s="104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65"/>
    </row>
    <row r="90" spans="1:13">
      <c r="A90" s="111" t="s">
        <v>104</v>
      </c>
      <c r="B90" s="118">
        <f>SUM(B84:B89)</f>
        <v>500</v>
      </c>
      <c r="C90" s="118">
        <f t="shared" ref="C90:M90" si="7">SUM(C84:C89)</f>
        <v>500</v>
      </c>
      <c r="D90" s="118">
        <f t="shared" si="7"/>
        <v>500</v>
      </c>
      <c r="E90" s="118">
        <f t="shared" si="7"/>
        <v>500</v>
      </c>
      <c r="F90" s="118">
        <f t="shared" si="7"/>
        <v>500</v>
      </c>
      <c r="G90" s="118">
        <f t="shared" si="7"/>
        <v>500</v>
      </c>
      <c r="H90" s="118">
        <f t="shared" si="7"/>
        <v>500</v>
      </c>
      <c r="I90" s="118">
        <f t="shared" si="7"/>
        <v>500</v>
      </c>
      <c r="J90" s="118">
        <f t="shared" si="7"/>
        <v>500</v>
      </c>
      <c r="K90" s="118">
        <f t="shared" si="7"/>
        <v>500</v>
      </c>
      <c r="L90" s="118">
        <f t="shared" si="7"/>
        <v>500</v>
      </c>
      <c r="M90" s="115">
        <f t="shared" si="7"/>
        <v>500</v>
      </c>
    </row>
    <row r="91" spans="1:13">
      <c r="A91" s="84"/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  <c r="M91" s="152"/>
    </row>
    <row r="92" spans="1:13">
      <c r="A92" s="58" t="s">
        <v>105</v>
      </c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66"/>
    </row>
    <row r="93" spans="1:13">
      <c r="A93" s="64" t="s">
        <v>106</v>
      </c>
      <c r="B93" s="104">
        <v>500</v>
      </c>
      <c r="C93" s="104">
        <v>500</v>
      </c>
      <c r="D93" s="104">
        <v>500</v>
      </c>
      <c r="E93" s="104">
        <v>500</v>
      </c>
      <c r="F93" s="104">
        <v>500</v>
      </c>
      <c r="G93" s="104">
        <v>500</v>
      </c>
      <c r="H93" s="104">
        <v>500</v>
      </c>
      <c r="I93" s="104">
        <v>500</v>
      </c>
      <c r="J93" s="104">
        <v>500</v>
      </c>
      <c r="K93" s="104">
        <v>500</v>
      </c>
      <c r="L93" s="104">
        <v>500</v>
      </c>
      <c r="M93" s="65">
        <v>500</v>
      </c>
    </row>
    <row r="94" spans="1:13">
      <c r="A94" s="64" t="s">
        <v>107</v>
      </c>
      <c r="B94" s="104">
        <v>250</v>
      </c>
      <c r="C94" s="104">
        <v>250</v>
      </c>
      <c r="D94" s="104">
        <v>250</v>
      </c>
      <c r="E94" s="104">
        <v>250</v>
      </c>
      <c r="F94" s="104">
        <v>250</v>
      </c>
      <c r="G94" s="104">
        <v>250</v>
      </c>
      <c r="H94" s="104">
        <v>250</v>
      </c>
      <c r="I94" s="104">
        <v>250</v>
      </c>
      <c r="J94" s="104">
        <v>250</v>
      </c>
      <c r="K94" s="104">
        <v>250</v>
      </c>
      <c r="L94" s="104">
        <v>250</v>
      </c>
      <c r="M94" s="65">
        <v>250</v>
      </c>
    </row>
    <row r="95" spans="1:13">
      <c r="A95" s="64" t="s">
        <v>108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65"/>
    </row>
    <row r="96" spans="1:13">
      <c r="A96" s="64" t="s">
        <v>109</v>
      </c>
      <c r="B96" s="104"/>
      <c r="C96" s="104"/>
      <c r="D96" s="104"/>
      <c r="E96" s="104"/>
      <c r="F96" s="104"/>
      <c r="G96" s="104"/>
      <c r="H96" s="104"/>
      <c r="I96" s="104"/>
      <c r="J96" s="104"/>
      <c r="K96" s="104"/>
      <c r="L96" s="104"/>
      <c r="M96" s="65"/>
    </row>
    <row r="97" spans="1:13">
      <c r="A97" s="64" t="s">
        <v>110</v>
      </c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65"/>
    </row>
    <row r="98" spans="1:13">
      <c r="A98" s="64" t="s">
        <v>111</v>
      </c>
      <c r="B98" s="104"/>
      <c r="C98" s="104"/>
      <c r="D98" s="104"/>
      <c r="E98" s="104"/>
      <c r="F98" s="104"/>
      <c r="G98" s="104"/>
      <c r="H98" s="104"/>
      <c r="I98" s="104"/>
      <c r="J98" s="104"/>
      <c r="K98" s="104"/>
      <c r="L98" s="104"/>
      <c r="M98" s="65"/>
    </row>
    <row r="99" spans="1:13">
      <c r="A99" s="64"/>
      <c r="B99" s="104"/>
      <c r="C99" s="104"/>
      <c r="D99" s="104"/>
      <c r="E99" s="104"/>
      <c r="F99" s="104"/>
      <c r="G99" s="104"/>
      <c r="H99" s="104"/>
      <c r="I99" s="104"/>
      <c r="J99" s="104"/>
      <c r="K99" s="104"/>
      <c r="L99" s="104"/>
      <c r="M99" s="65"/>
    </row>
    <row r="100" spans="1:13">
      <c r="A100" s="111" t="s">
        <v>112</v>
      </c>
      <c r="B100" s="118">
        <f>SUM(B93:B99)</f>
        <v>750</v>
      </c>
      <c r="C100" s="118">
        <f t="shared" ref="C100:M100" si="8">SUM(C93:C99)</f>
        <v>750</v>
      </c>
      <c r="D100" s="118">
        <f t="shared" si="8"/>
        <v>750</v>
      </c>
      <c r="E100" s="118">
        <f t="shared" si="8"/>
        <v>750</v>
      </c>
      <c r="F100" s="118">
        <f t="shared" si="8"/>
        <v>750</v>
      </c>
      <c r="G100" s="118">
        <f t="shared" si="8"/>
        <v>750</v>
      </c>
      <c r="H100" s="118">
        <f t="shared" si="8"/>
        <v>750</v>
      </c>
      <c r="I100" s="118">
        <f t="shared" si="8"/>
        <v>750</v>
      </c>
      <c r="J100" s="118">
        <f t="shared" si="8"/>
        <v>750</v>
      </c>
      <c r="K100" s="118">
        <f t="shared" si="8"/>
        <v>750</v>
      </c>
      <c r="L100" s="118">
        <f t="shared" si="8"/>
        <v>750</v>
      </c>
      <c r="M100" s="115">
        <f t="shared" si="8"/>
        <v>750</v>
      </c>
    </row>
    <row r="101" spans="1:13">
      <c r="A101" s="84"/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2"/>
    </row>
    <row r="102" spans="1:13">
      <c r="A102" s="58" t="s">
        <v>113</v>
      </c>
      <c r="B102" s="106"/>
      <c r="C102" s="106"/>
      <c r="D102" s="106"/>
      <c r="E102" s="106"/>
      <c r="F102" s="106"/>
      <c r="G102" s="106"/>
      <c r="H102" s="106"/>
      <c r="I102" s="106"/>
      <c r="J102" s="106"/>
      <c r="K102" s="106"/>
      <c r="L102" s="106"/>
      <c r="M102" s="66"/>
    </row>
    <row r="103" spans="1:13">
      <c r="A103" s="64" t="s">
        <v>114</v>
      </c>
      <c r="B103" s="104">
        <v>500</v>
      </c>
      <c r="C103" s="104">
        <v>500</v>
      </c>
      <c r="D103" s="104">
        <v>500</v>
      </c>
      <c r="E103" s="104">
        <v>500</v>
      </c>
      <c r="F103" s="104">
        <v>500</v>
      </c>
      <c r="G103" s="104">
        <v>500</v>
      </c>
      <c r="H103" s="104">
        <v>500</v>
      </c>
      <c r="I103" s="104">
        <v>500</v>
      </c>
      <c r="J103" s="104">
        <v>500</v>
      </c>
      <c r="K103" s="104">
        <v>500</v>
      </c>
      <c r="L103" s="104">
        <v>500</v>
      </c>
      <c r="M103" s="65">
        <v>500</v>
      </c>
    </row>
    <row r="104" spans="1:13">
      <c r="A104" s="64" t="s">
        <v>115</v>
      </c>
      <c r="B104" s="104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65"/>
    </row>
    <row r="105" spans="1:13">
      <c r="A105" s="64" t="s">
        <v>116</v>
      </c>
      <c r="B105" s="104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65"/>
    </row>
    <row r="106" spans="1:13">
      <c r="A106" s="64" t="s">
        <v>117</v>
      </c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65"/>
    </row>
    <row r="107" spans="1:13">
      <c r="A107" s="140" t="s">
        <v>118</v>
      </c>
      <c r="B107" s="104"/>
      <c r="C107" s="104"/>
      <c r="D107" s="104"/>
      <c r="E107" s="104"/>
      <c r="F107" s="104"/>
      <c r="G107" s="104"/>
      <c r="H107" s="104"/>
      <c r="I107" s="104"/>
      <c r="J107" s="104"/>
      <c r="K107" s="104"/>
      <c r="L107" s="104"/>
      <c r="M107" s="65"/>
    </row>
    <row r="108" spans="1:13">
      <c r="A108" s="64"/>
      <c r="B108" s="104"/>
      <c r="C108" s="104"/>
      <c r="D108" s="104"/>
      <c r="E108" s="104"/>
      <c r="F108" s="104"/>
      <c r="G108" s="104"/>
      <c r="H108" s="104"/>
      <c r="I108" s="104"/>
      <c r="J108" s="104"/>
      <c r="K108" s="104"/>
      <c r="L108" s="104"/>
      <c r="M108" s="65"/>
    </row>
    <row r="109" spans="1:13">
      <c r="A109" s="111" t="s">
        <v>119</v>
      </c>
      <c r="B109" s="118">
        <f>SUM(B103:B108)</f>
        <v>500</v>
      </c>
      <c r="C109" s="118">
        <f t="shared" ref="C109:M109" si="9">SUM(C103:C108)</f>
        <v>500</v>
      </c>
      <c r="D109" s="118">
        <f t="shared" si="9"/>
        <v>500</v>
      </c>
      <c r="E109" s="118">
        <f>SUM(E103:E108)</f>
        <v>500</v>
      </c>
      <c r="F109" s="118">
        <f t="shared" si="9"/>
        <v>500</v>
      </c>
      <c r="G109" s="118">
        <f t="shared" si="9"/>
        <v>500</v>
      </c>
      <c r="H109" s="118">
        <f t="shared" si="9"/>
        <v>500</v>
      </c>
      <c r="I109" s="118">
        <f t="shared" si="9"/>
        <v>500</v>
      </c>
      <c r="J109" s="118">
        <f t="shared" si="9"/>
        <v>500</v>
      </c>
      <c r="K109" s="118">
        <f t="shared" si="9"/>
        <v>500</v>
      </c>
      <c r="L109" s="118">
        <f t="shared" si="9"/>
        <v>500</v>
      </c>
      <c r="M109" s="115">
        <f t="shared" si="9"/>
        <v>500</v>
      </c>
    </row>
    <row r="110" spans="1:13">
      <c r="A110" s="64"/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65"/>
    </row>
    <row r="111" spans="1:13">
      <c r="A111" s="155" t="s">
        <v>148</v>
      </c>
      <c r="B111" s="132"/>
      <c r="C111" s="132"/>
      <c r="D111" s="132"/>
      <c r="E111" s="132"/>
      <c r="F111" s="132"/>
      <c r="G111" s="132"/>
      <c r="H111" s="132"/>
      <c r="I111" s="132"/>
      <c r="J111" s="132"/>
      <c r="K111" s="132"/>
      <c r="L111" s="132"/>
      <c r="M111" s="133"/>
    </row>
    <row r="112" spans="1:13">
      <c r="A112" s="272" t="s">
        <v>149</v>
      </c>
      <c r="B112" s="104">
        <v>250</v>
      </c>
      <c r="C112" s="104">
        <v>250</v>
      </c>
      <c r="D112" s="104">
        <v>250</v>
      </c>
      <c r="E112" s="104">
        <v>250</v>
      </c>
      <c r="F112" s="104">
        <v>250</v>
      </c>
      <c r="G112" s="104">
        <v>250</v>
      </c>
      <c r="H112" s="104">
        <v>250</v>
      </c>
      <c r="I112" s="104">
        <v>250</v>
      </c>
      <c r="J112" s="104">
        <v>250</v>
      </c>
      <c r="K112" s="104">
        <v>250</v>
      </c>
      <c r="L112" s="104">
        <v>250</v>
      </c>
      <c r="M112" s="65">
        <v>250</v>
      </c>
    </row>
    <row r="113" spans="1:13">
      <c r="A113" s="272" t="s">
        <v>150</v>
      </c>
      <c r="B113" s="104">
        <v>100</v>
      </c>
      <c r="C113" s="104">
        <v>100</v>
      </c>
      <c r="D113" s="104">
        <v>100</v>
      </c>
      <c r="E113" s="104">
        <v>100</v>
      </c>
      <c r="F113" s="104">
        <v>100</v>
      </c>
      <c r="G113" s="104">
        <v>100</v>
      </c>
      <c r="H113" s="104">
        <v>100</v>
      </c>
      <c r="I113" s="104">
        <v>100</v>
      </c>
      <c r="J113" s="104">
        <v>100</v>
      </c>
      <c r="K113" s="104">
        <v>100</v>
      </c>
      <c r="L113" s="104">
        <v>100</v>
      </c>
      <c r="M113" s="65">
        <v>100</v>
      </c>
    </row>
    <row r="114" spans="1:13">
      <c r="A114" s="272" t="s">
        <v>151</v>
      </c>
      <c r="B114" s="104">
        <v>250</v>
      </c>
      <c r="C114" s="104">
        <v>250</v>
      </c>
      <c r="D114" s="104">
        <v>250</v>
      </c>
      <c r="E114" s="104">
        <v>250</v>
      </c>
      <c r="F114" s="104">
        <v>250</v>
      </c>
      <c r="G114" s="104">
        <v>250</v>
      </c>
      <c r="H114" s="104">
        <v>250</v>
      </c>
      <c r="I114" s="104">
        <v>250</v>
      </c>
      <c r="J114" s="104">
        <v>250</v>
      </c>
      <c r="K114" s="104">
        <v>250</v>
      </c>
      <c r="L114" s="104">
        <v>250</v>
      </c>
      <c r="M114" s="65">
        <v>250</v>
      </c>
    </row>
    <row r="115" spans="1:13">
      <c r="A115" s="272" t="s">
        <v>152</v>
      </c>
      <c r="B115" s="104">
        <v>100</v>
      </c>
      <c r="C115" s="104">
        <v>100</v>
      </c>
      <c r="D115" s="104">
        <v>100</v>
      </c>
      <c r="E115" s="104">
        <v>100</v>
      </c>
      <c r="F115" s="104">
        <v>100</v>
      </c>
      <c r="G115" s="104">
        <v>100</v>
      </c>
      <c r="H115" s="104">
        <v>100</v>
      </c>
      <c r="I115" s="104">
        <v>100</v>
      </c>
      <c r="J115" s="104">
        <v>100</v>
      </c>
      <c r="K115" s="104">
        <v>100</v>
      </c>
      <c r="L115" s="104">
        <v>100</v>
      </c>
      <c r="M115" s="65">
        <v>100</v>
      </c>
    </row>
    <row r="116" spans="1:13">
      <c r="A116" s="272" t="s">
        <v>153</v>
      </c>
      <c r="B116" s="104">
        <v>500</v>
      </c>
      <c r="C116" s="104">
        <v>500</v>
      </c>
      <c r="D116" s="104">
        <v>500</v>
      </c>
      <c r="E116" s="104">
        <v>500</v>
      </c>
      <c r="F116" s="104">
        <v>500</v>
      </c>
      <c r="G116" s="104">
        <v>500</v>
      </c>
      <c r="H116" s="104">
        <v>500</v>
      </c>
      <c r="I116" s="104">
        <v>500</v>
      </c>
      <c r="J116" s="104">
        <v>500</v>
      </c>
      <c r="K116" s="104">
        <v>500</v>
      </c>
      <c r="L116" s="104">
        <v>500</v>
      </c>
      <c r="M116" s="65">
        <v>500</v>
      </c>
    </row>
    <row r="117" spans="1:13">
      <c r="A117" s="272" t="s">
        <v>154</v>
      </c>
      <c r="B117" s="104">
        <v>100</v>
      </c>
      <c r="C117" s="104">
        <v>100</v>
      </c>
      <c r="D117" s="104">
        <v>100</v>
      </c>
      <c r="E117" s="104">
        <v>100</v>
      </c>
      <c r="F117" s="104">
        <v>100</v>
      </c>
      <c r="G117" s="104">
        <v>100</v>
      </c>
      <c r="H117" s="104">
        <v>100</v>
      </c>
      <c r="I117" s="104">
        <v>100</v>
      </c>
      <c r="J117" s="104">
        <v>100</v>
      </c>
      <c r="K117" s="104">
        <v>100</v>
      </c>
      <c r="L117" s="104">
        <v>100</v>
      </c>
      <c r="M117" s="65">
        <v>100</v>
      </c>
    </row>
    <row r="118" spans="1:13">
      <c r="A118" s="272" t="s">
        <v>155</v>
      </c>
      <c r="B118" s="104">
        <v>500</v>
      </c>
      <c r="C118" s="104">
        <v>500</v>
      </c>
      <c r="D118" s="104">
        <v>500</v>
      </c>
      <c r="E118" s="104">
        <v>500</v>
      </c>
      <c r="F118" s="104">
        <v>500</v>
      </c>
      <c r="G118" s="104">
        <v>500</v>
      </c>
      <c r="H118" s="104">
        <v>500</v>
      </c>
      <c r="I118" s="104">
        <v>500</v>
      </c>
      <c r="J118" s="104">
        <v>500</v>
      </c>
      <c r="K118" s="104">
        <v>500</v>
      </c>
      <c r="L118" s="104">
        <v>500</v>
      </c>
      <c r="M118" s="65">
        <v>500</v>
      </c>
    </row>
    <row r="119" spans="1:13">
      <c r="A119" s="272" t="s">
        <v>156</v>
      </c>
      <c r="B119" s="104">
        <v>100</v>
      </c>
      <c r="C119" s="104">
        <v>100</v>
      </c>
      <c r="D119" s="104">
        <v>100</v>
      </c>
      <c r="E119" s="104">
        <v>100</v>
      </c>
      <c r="F119" s="104">
        <v>100</v>
      </c>
      <c r="G119" s="104">
        <v>100</v>
      </c>
      <c r="H119" s="104">
        <v>100</v>
      </c>
      <c r="I119" s="104">
        <v>100</v>
      </c>
      <c r="J119" s="104">
        <v>100</v>
      </c>
      <c r="K119" s="104">
        <v>100</v>
      </c>
      <c r="L119" s="104">
        <v>100</v>
      </c>
      <c r="M119" s="65">
        <v>100</v>
      </c>
    </row>
    <row r="120" spans="1:13">
      <c r="A120" s="64"/>
      <c r="B120" s="104"/>
      <c r="C120" s="104"/>
      <c r="D120" s="104"/>
      <c r="E120" s="104"/>
      <c r="F120" s="104"/>
      <c r="G120" s="104"/>
      <c r="H120" s="104"/>
      <c r="I120" s="104"/>
      <c r="J120" s="104"/>
      <c r="K120" s="104"/>
      <c r="L120" s="104"/>
      <c r="M120" s="65"/>
    </row>
    <row r="121" spans="1:13">
      <c r="A121" s="123" t="s">
        <v>157</v>
      </c>
      <c r="B121" s="130">
        <f>SUM(B112:B120)</f>
        <v>1900</v>
      </c>
      <c r="C121" s="130">
        <f t="shared" ref="C121:M121" si="10">SUM(C112:C120)</f>
        <v>1900</v>
      </c>
      <c r="D121" s="130">
        <f t="shared" si="10"/>
        <v>1900</v>
      </c>
      <c r="E121" s="130">
        <f t="shared" si="10"/>
        <v>1900</v>
      </c>
      <c r="F121" s="130">
        <f t="shared" si="10"/>
        <v>1900</v>
      </c>
      <c r="G121" s="130">
        <f t="shared" si="10"/>
        <v>1900</v>
      </c>
      <c r="H121" s="130">
        <f t="shared" si="10"/>
        <v>1900</v>
      </c>
      <c r="I121" s="130">
        <f t="shared" si="10"/>
        <v>1900</v>
      </c>
      <c r="J121" s="130">
        <f t="shared" si="10"/>
        <v>1900</v>
      </c>
      <c r="K121" s="130">
        <f t="shared" si="10"/>
        <v>1900</v>
      </c>
      <c r="L121" s="130">
        <f t="shared" si="10"/>
        <v>1900</v>
      </c>
      <c r="M121" s="161">
        <f t="shared" si="10"/>
        <v>1900</v>
      </c>
    </row>
    <row r="122" spans="1:13">
      <c r="A122" s="156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31"/>
    </row>
    <row r="123" spans="1:13" ht="15.75" thickBot="1">
      <c r="A123" s="158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60"/>
    </row>
    <row r="124" spans="1:13" ht="15.75" thickBot="1">
      <c r="A124" s="119" t="s">
        <v>120</v>
      </c>
      <c r="B124" s="120">
        <f t="shared" ref="B124:M124" si="11">SUM(B38,B50,B59,B81,B90,B100,B109,B121)</f>
        <v>13930</v>
      </c>
      <c r="C124" s="120">
        <f t="shared" si="11"/>
        <v>14330</v>
      </c>
      <c r="D124" s="120">
        <f t="shared" si="11"/>
        <v>14530</v>
      </c>
      <c r="E124" s="120">
        <f t="shared" si="11"/>
        <v>14930</v>
      </c>
      <c r="F124" s="120">
        <f t="shared" si="11"/>
        <v>15130</v>
      </c>
      <c r="G124" s="120">
        <f t="shared" si="11"/>
        <v>14930</v>
      </c>
      <c r="H124" s="120">
        <f t="shared" si="11"/>
        <v>14530</v>
      </c>
      <c r="I124" s="120">
        <f t="shared" si="11"/>
        <v>14330</v>
      </c>
      <c r="J124" s="120">
        <f t="shared" si="11"/>
        <v>13930</v>
      </c>
      <c r="K124" s="120">
        <f t="shared" si="11"/>
        <v>14530</v>
      </c>
      <c r="L124" s="120">
        <f t="shared" si="11"/>
        <v>13730</v>
      </c>
      <c r="M124" s="231">
        <f t="shared" si="11"/>
        <v>14730</v>
      </c>
    </row>
    <row r="125" spans="1:13" ht="15.75" thickBot="1">
      <c r="A125" s="227"/>
      <c r="M125" s="210"/>
    </row>
    <row r="126" spans="1:13" ht="15.75" thickBot="1">
      <c r="A126" s="234" t="s">
        <v>121</v>
      </c>
      <c r="B126" s="235">
        <f t="shared" ref="B126:M126" si="12">B24-B124</f>
        <v>4320</v>
      </c>
      <c r="C126" s="235">
        <f t="shared" si="12"/>
        <v>-610</v>
      </c>
      <c r="D126" s="235">
        <f t="shared" si="12"/>
        <v>-2210</v>
      </c>
      <c r="E126" s="235">
        <f t="shared" si="12"/>
        <v>-3940</v>
      </c>
      <c r="F126" s="235">
        <f t="shared" si="12"/>
        <v>-3535</v>
      </c>
      <c r="G126" s="235">
        <f t="shared" si="12"/>
        <v>-4070</v>
      </c>
      <c r="H126" s="235">
        <f t="shared" si="12"/>
        <v>-5290</v>
      </c>
      <c r="I126" s="235">
        <f t="shared" si="12"/>
        <v>-5620</v>
      </c>
      <c r="J126" s="235">
        <f t="shared" si="12"/>
        <v>-8480</v>
      </c>
      <c r="K126" s="235">
        <f t="shared" si="12"/>
        <v>-7780</v>
      </c>
      <c r="L126" s="235">
        <f t="shared" si="12"/>
        <v>-5230</v>
      </c>
      <c r="M126" s="236">
        <f t="shared" si="12"/>
        <v>-8180</v>
      </c>
    </row>
    <row r="127" spans="1:13" ht="15.75" thickBot="1">
      <c r="A127" s="227"/>
      <c r="B127" s="228"/>
      <c r="C127" s="228"/>
      <c r="D127" s="228"/>
      <c r="E127" s="228"/>
      <c r="F127" s="228"/>
      <c r="G127" s="228"/>
      <c r="H127" s="228"/>
      <c r="I127" s="228"/>
      <c r="J127" s="228"/>
      <c r="K127" s="228"/>
      <c r="L127" s="228"/>
      <c r="M127" s="233"/>
    </row>
    <row r="128" spans="1:13" ht="15.75" thickBot="1">
      <c r="A128" s="239" t="s">
        <v>122</v>
      </c>
      <c r="B128" s="240">
        <v>0</v>
      </c>
      <c r="C128" s="240">
        <f>B130</f>
        <v>4320</v>
      </c>
      <c r="D128" s="240">
        <f>C130</f>
        <v>3710</v>
      </c>
      <c r="E128" s="240">
        <f t="shared" ref="E128:I128" si="13">D130</f>
        <v>1500</v>
      </c>
      <c r="F128" s="240">
        <f t="shared" si="13"/>
        <v>-2440</v>
      </c>
      <c r="G128" s="240">
        <f t="shared" si="13"/>
        <v>-5975</v>
      </c>
      <c r="H128" s="240">
        <f t="shared" si="13"/>
        <v>-10045</v>
      </c>
      <c r="I128" s="240">
        <f t="shared" si="13"/>
        <v>-15335</v>
      </c>
      <c r="J128" s="240">
        <f>I130</f>
        <v>-20955</v>
      </c>
      <c r="K128" s="240">
        <f>J130</f>
        <v>-29435</v>
      </c>
      <c r="L128" s="240">
        <f>K130</f>
        <v>-37215</v>
      </c>
      <c r="M128" s="241">
        <f>L130</f>
        <v>-42445</v>
      </c>
    </row>
    <row r="129" spans="1:13" ht="15.75" thickBot="1">
      <c r="A129" s="227"/>
      <c r="B129" s="237"/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8"/>
    </row>
    <row r="130" spans="1:13" ht="15.75" thickBot="1">
      <c r="A130" s="242" t="s">
        <v>123</v>
      </c>
      <c r="B130" s="193">
        <f t="shared" ref="B130:M130" si="14">(B128+B126)</f>
        <v>4320</v>
      </c>
      <c r="C130" s="193">
        <f t="shared" si="14"/>
        <v>3710</v>
      </c>
      <c r="D130" s="193">
        <f t="shared" si="14"/>
        <v>1500</v>
      </c>
      <c r="E130" s="193">
        <f t="shared" si="14"/>
        <v>-2440</v>
      </c>
      <c r="F130" s="193">
        <f t="shared" si="14"/>
        <v>-5975</v>
      </c>
      <c r="G130" s="193">
        <f t="shared" si="14"/>
        <v>-10045</v>
      </c>
      <c r="H130" s="193">
        <f t="shared" si="14"/>
        <v>-15335</v>
      </c>
      <c r="I130" s="193">
        <f t="shared" si="14"/>
        <v>-20955</v>
      </c>
      <c r="J130" s="193">
        <f t="shared" si="14"/>
        <v>-29435</v>
      </c>
      <c r="K130" s="193">
        <f t="shared" si="14"/>
        <v>-37215</v>
      </c>
      <c r="L130" s="193">
        <f t="shared" si="14"/>
        <v>-42445</v>
      </c>
      <c r="M130" s="232">
        <f t="shared" si="14"/>
        <v>-50625</v>
      </c>
    </row>
    <row r="131" spans="1:13">
      <c r="A131" s="61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</row>
  </sheetData>
  <phoneticPr fontId="20" type="noConversion"/>
  <conditionalFormatting sqref="B126:M126">
    <cfRule type="cellIs" dxfId="8" priority="3" operator="greaterThan">
      <formula>0</formula>
    </cfRule>
    <cfRule type="cellIs" dxfId="7" priority="4" operator="lessThan">
      <formula>0</formula>
    </cfRule>
  </conditionalFormatting>
  <conditionalFormatting sqref="B130:M130">
    <cfRule type="cellIs" dxfId="6" priority="5" operator="greaterThan">
      <formula>0</formula>
    </cfRule>
    <cfRule type="cellIs" dxfId="5" priority="6" operator="lessThan">
      <formula>0</formula>
    </cfRule>
  </conditionalFormatting>
  <conditionalFormatting sqref="B128:M128">
    <cfRule type="cellIs" dxfId="4" priority="1" operator="greaterThan">
      <formula>0</formula>
    </cfRule>
    <cfRule type="cellIs" dxfId="3" priority="2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A62"/>
  <sheetViews>
    <sheetView zoomScale="92" zoomScaleNormal="110" workbookViewId="0">
      <pane xSplit="1" topLeftCell="B1" activePane="topRight" state="frozen"/>
      <selection pane="topRight" activeCell="AD30" sqref="AD30"/>
    </sheetView>
  </sheetViews>
  <sheetFormatPr defaultColWidth="10.85546875" defaultRowHeight="15"/>
  <cols>
    <col min="1" max="1" width="38.28515625" customWidth="1"/>
    <col min="2" max="2" width="11" bestFit="1" customWidth="1"/>
    <col min="3" max="3" width="5.85546875" customWidth="1"/>
    <col min="4" max="4" width="11" bestFit="1" customWidth="1"/>
    <col min="5" max="5" width="5.85546875" customWidth="1"/>
    <col min="6" max="6" width="10.7109375" customWidth="1"/>
    <col min="7" max="7" width="5.85546875" customWidth="1"/>
    <col min="8" max="8" width="11" bestFit="1" customWidth="1"/>
    <col min="9" max="9" width="5.85546875" customWidth="1"/>
    <col min="10" max="10" width="11" bestFit="1" customWidth="1"/>
    <col min="11" max="11" width="5.85546875" customWidth="1"/>
    <col min="12" max="12" width="10.85546875" customWidth="1"/>
    <col min="13" max="13" width="5.85546875" customWidth="1"/>
    <col min="14" max="14" width="11.7109375" bestFit="1" customWidth="1"/>
    <col min="15" max="15" width="5.85546875" customWidth="1"/>
    <col min="16" max="16" width="11" bestFit="1" customWidth="1"/>
    <col min="17" max="17" width="5.85546875" customWidth="1"/>
    <col min="18" max="18" width="11.7109375" bestFit="1" customWidth="1"/>
    <col min="19" max="19" width="5.85546875" customWidth="1"/>
    <col min="20" max="20" width="11.7109375" bestFit="1" customWidth="1"/>
    <col min="21" max="21" width="5.85546875" customWidth="1"/>
    <col min="22" max="22" width="11" bestFit="1" customWidth="1"/>
    <col min="23" max="23" width="5.85546875" customWidth="1"/>
    <col min="24" max="24" width="11" bestFit="1" customWidth="1"/>
    <col min="25" max="25" width="5.85546875" customWidth="1"/>
  </cols>
  <sheetData>
    <row r="1" spans="1:27" ht="42.95" customHeight="1">
      <c r="A1" s="310" t="s">
        <v>158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</row>
    <row r="2" spans="1:27" s="142" customFormat="1" ht="58.9" customHeight="1">
      <c r="A2" s="252"/>
      <c r="B2" s="314" t="s">
        <v>159</v>
      </c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  <c r="Q2" s="315"/>
      <c r="R2" s="315"/>
      <c r="S2" s="315"/>
      <c r="T2" s="315"/>
      <c r="U2" s="315"/>
      <c r="V2" s="315"/>
      <c r="W2" s="315"/>
      <c r="X2" s="315"/>
      <c r="Y2" s="315"/>
      <c r="Z2" s="315"/>
    </row>
    <row r="3" spans="1:27" s="142" customFormat="1" ht="15" customHeight="1">
      <c r="A3" s="141"/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</row>
    <row r="4" spans="1:27" s="143" customFormat="1" ht="42" customHeight="1">
      <c r="A4" s="312" t="s">
        <v>160</v>
      </c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</row>
    <row r="5" spans="1:27">
      <c r="A5" s="254"/>
      <c r="B5" s="255" t="s">
        <v>162</v>
      </c>
      <c r="C5" s="255" t="s">
        <v>8</v>
      </c>
      <c r="D5" s="256" t="s">
        <v>163</v>
      </c>
      <c r="E5" s="255" t="s">
        <v>8</v>
      </c>
      <c r="F5" s="256" t="s">
        <v>164</v>
      </c>
      <c r="G5" s="255" t="s">
        <v>8</v>
      </c>
      <c r="H5" s="256" t="s">
        <v>165</v>
      </c>
      <c r="I5" s="255" t="s">
        <v>8</v>
      </c>
      <c r="J5" s="256" t="s">
        <v>166</v>
      </c>
      <c r="K5" s="255" t="s">
        <v>8</v>
      </c>
      <c r="L5" s="256" t="s">
        <v>167</v>
      </c>
      <c r="M5" s="255" t="s">
        <v>8</v>
      </c>
      <c r="N5" s="256" t="s">
        <v>168</v>
      </c>
      <c r="O5" s="255" t="s">
        <v>8</v>
      </c>
      <c r="P5" s="256" t="s">
        <v>169</v>
      </c>
      <c r="Q5" s="255" t="s">
        <v>8</v>
      </c>
      <c r="R5" s="256" t="s">
        <v>170</v>
      </c>
      <c r="S5" s="255" t="s">
        <v>8</v>
      </c>
      <c r="T5" s="256" t="s">
        <v>171</v>
      </c>
      <c r="U5" s="255" t="s">
        <v>8</v>
      </c>
      <c r="V5" s="256" t="s">
        <v>172</v>
      </c>
      <c r="W5" s="255" t="s">
        <v>8</v>
      </c>
      <c r="X5" s="256" t="s">
        <v>173</v>
      </c>
      <c r="Y5" s="255" t="s">
        <v>8</v>
      </c>
      <c r="Z5" s="257" t="s">
        <v>174</v>
      </c>
    </row>
    <row r="6" spans="1:27">
      <c r="A6" s="123" t="s">
        <v>179</v>
      </c>
      <c r="B6" s="258"/>
      <c r="C6" s="258"/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O6" s="259"/>
      <c r="P6" s="259"/>
      <c r="Q6" s="259"/>
      <c r="R6" s="259"/>
      <c r="S6" s="259"/>
      <c r="T6" s="259"/>
      <c r="U6" s="259"/>
      <c r="V6" s="259"/>
      <c r="W6" s="259"/>
      <c r="X6" s="259"/>
      <c r="Y6" s="259"/>
      <c r="Z6" s="260"/>
    </row>
    <row r="7" spans="1:27">
      <c r="A7" s="273" t="s">
        <v>180</v>
      </c>
      <c r="B7" s="261">
        <f>现金流量表!B10</f>
        <v>11500</v>
      </c>
      <c r="C7" s="126">
        <f>B7/$B$10</f>
        <v>0.54761904761904767</v>
      </c>
      <c r="D7" s="261">
        <f>现金流量表!C10</f>
        <v>8775</v>
      </c>
      <c r="E7" s="126">
        <f>D7/$D$10</f>
        <v>0.42962056303549573</v>
      </c>
      <c r="F7" s="261">
        <f>现金流量表!D10</f>
        <v>6100</v>
      </c>
      <c r="G7" s="126">
        <f>F7/$F$10</f>
        <v>0.4</v>
      </c>
      <c r="H7" s="261">
        <f>现金流量表!E10</f>
        <v>5471.9999999999991</v>
      </c>
      <c r="I7" s="126">
        <f>H7/$H$10</f>
        <v>0.3480473222236356</v>
      </c>
      <c r="J7" s="261">
        <f>现金流量表!F10</f>
        <v>9775</v>
      </c>
      <c r="K7" s="126">
        <f>J7/$J$10</f>
        <v>0.50647668393782386</v>
      </c>
      <c r="L7" s="261">
        <f>现金流量表!G10</f>
        <v>5750</v>
      </c>
      <c r="M7" s="126">
        <f>L7/$L$10</f>
        <v>0.35493827160493829</v>
      </c>
      <c r="N7" s="261">
        <f>现金流量表!H10</f>
        <v>7840.0000000000009</v>
      </c>
      <c r="O7" s="126">
        <f>N7/$N$10</f>
        <v>0.44697833523375147</v>
      </c>
      <c r="P7" s="261">
        <f>现金流量表!I10</f>
        <v>5649.9999999999991</v>
      </c>
      <c r="Q7" s="126">
        <f>P7/$P$10</f>
        <v>0.35093167701863348</v>
      </c>
      <c r="R7" s="261">
        <f>现金流量表!J10</f>
        <v>5750</v>
      </c>
      <c r="S7" s="126">
        <f>R7/$R$10</f>
        <v>0.41666666666666669</v>
      </c>
      <c r="T7" s="261">
        <f>现金流量表!K10</f>
        <v>6720.0000000000009</v>
      </c>
      <c r="U7" s="126">
        <f>T7/$T$10</f>
        <v>0.49158741770299935</v>
      </c>
      <c r="V7" s="261">
        <f>现金流量表!L10</f>
        <v>6720.0000000000009</v>
      </c>
      <c r="W7" s="126">
        <f>V7/V$10</f>
        <v>0.49158741770299935</v>
      </c>
      <c r="X7" s="261">
        <f>现金流量表!M10</f>
        <v>8049.9999999999991</v>
      </c>
      <c r="Y7" s="126">
        <f>X7/$X$10</f>
        <v>0.51935483870967736</v>
      </c>
      <c r="Z7" s="262">
        <f>AVERAGEIF(B7:Y7, "&gt;1" )</f>
        <v>7341.833333333333</v>
      </c>
      <c r="AA7" s="107"/>
    </row>
    <row r="8" spans="1:27">
      <c r="A8" s="273" t="s">
        <v>181</v>
      </c>
      <c r="B8" s="261">
        <f>现金流量表!B11</f>
        <v>8049.9999999999991</v>
      </c>
      <c r="C8" s="126">
        <f>B8/$B$10</f>
        <v>0.3833333333333333</v>
      </c>
      <c r="D8" s="261">
        <f>现金流量表!C11</f>
        <v>10200</v>
      </c>
      <c r="E8" s="126">
        <f t="shared" ref="E8:E9" si="0">D8/$D$10</f>
        <v>0.49938800489596086</v>
      </c>
      <c r="F8" s="261">
        <f>现金流量表!D11</f>
        <v>7700.0000000000009</v>
      </c>
      <c r="G8" s="126">
        <f t="shared" ref="G8:G9" si="1">F8/$F$10</f>
        <v>0.5049180327868853</v>
      </c>
      <c r="H8" s="261">
        <f>现金流量表!E11</f>
        <v>8800</v>
      </c>
      <c r="I8" s="126">
        <f>H8/$H$10</f>
        <v>0.55972522579824446</v>
      </c>
      <c r="J8" s="261">
        <f>现金流量表!F11</f>
        <v>8075</v>
      </c>
      <c r="K8" s="126">
        <f>J8/$J$10</f>
        <v>0.41839378238341968</v>
      </c>
      <c r="L8" s="261">
        <f>现金流量表!G11</f>
        <v>9000</v>
      </c>
      <c r="M8" s="126">
        <f>L8/$L$10</f>
        <v>0.55555555555555558</v>
      </c>
      <c r="N8" s="261">
        <f>现金流量表!H11</f>
        <v>8250</v>
      </c>
      <c r="O8" s="126">
        <f t="shared" ref="O8:O9" si="2">N8/$N$10</f>
        <v>0.47035347776510833</v>
      </c>
      <c r="P8" s="261">
        <f>现金流量表!I11</f>
        <v>9000</v>
      </c>
      <c r="Q8" s="126">
        <f t="shared" ref="Q8:Q9" si="3">P8/$P$10</f>
        <v>0.55900621118012417</v>
      </c>
      <c r="R8" s="261">
        <f>现金流量表!J11</f>
        <v>6600.0000000000009</v>
      </c>
      <c r="S8" s="126">
        <f t="shared" ref="S8:S9" si="4">R8/$R$10</f>
        <v>0.47826086956521746</v>
      </c>
      <c r="T8" s="261">
        <f>现金流量表!K11</f>
        <v>5500</v>
      </c>
      <c r="U8" s="126">
        <f t="shared" ref="U8:U9" si="5">T8/$T$10</f>
        <v>0.4023408924652524</v>
      </c>
      <c r="V8" s="261">
        <f>现金流量表!L11</f>
        <v>5500</v>
      </c>
      <c r="W8" s="126">
        <f>V8/V$10</f>
        <v>0.4023408924652524</v>
      </c>
      <c r="X8" s="261">
        <f>现金流量表!M11</f>
        <v>6000</v>
      </c>
      <c r="Y8" s="126">
        <f>X8/$X$10</f>
        <v>0.38709677419354838</v>
      </c>
      <c r="Z8" s="262">
        <f t="shared" ref="Z8:Z9" si="6">AVERAGEIF(B8:Y8, "&gt;1" )</f>
        <v>7722.916666666667</v>
      </c>
      <c r="AA8" s="107"/>
    </row>
    <row r="9" spans="1:27">
      <c r="A9" s="273" t="s">
        <v>182</v>
      </c>
      <c r="B9" s="261">
        <f>现金流量表!B22</f>
        <v>1450</v>
      </c>
      <c r="C9" s="126">
        <f>B9/$B$10</f>
        <v>6.9047619047619052E-2</v>
      </c>
      <c r="D9" s="261">
        <f>现金流量表!C22</f>
        <v>1450</v>
      </c>
      <c r="E9" s="126">
        <f t="shared" si="0"/>
        <v>7.0991432068543456E-2</v>
      </c>
      <c r="F9" s="261">
        <f>现金流量表!D22</f>
        <v>1450</v>
      </c>
      <c r="G9" s="126">
        <f t="shared" si="1"/>
        <v>9.5081967213114751E-2</v>
      </c>
      <c r="H9" s="261">
        <f>现金流量表!E22</f>
        <v>1450</v>
      </c>
      <c r="I9" s="126">
        <f>H9/$H$10</f>
        <v>9.2227451978119837E-2</v>
      </c>
      <c r="J9" s="261">
        <f>现金流量表!F22</f>
        <v>1450</v>
      </c>
      <c r="K9" s="126">
        <f>J9/$J$10</f>
        <v>7.512953367875648E-2</v>
      </c>
      <c r="L9" s="261">
        <f>现金流量表!G22</f>
        <v>1450</v>
      </c>
      <c r="M9" s="126">
        <f>L9/$L$10</f>
        <v>8.9506172839506168E-2</v>
      </c>
      <c r="N9" s="261">
        <f>现金流量表!H22</f>
        <v>1450</v>
      </c>
      <c r="O9" s="126">
        <f t="shared" si="2"/>
        <v>8.2668187001140245E-2</v>
      </c>
      <c r="P9" s="261">
        <f>现金流量表!I22</f>
        <v>1450</v>
      </c>
      <c r="Q9" s="126">
        <f t="shared" si="3"/>
        <v>9.0062111801242239E-2</v>
      </c>
      <c r="R9" s="261">
        <f>现金流量表!J22</f>
        <v>1450</v>
      </c>
      <c r="S9" s="126">
        <f t="shared" si="4"/>
        <v>0.10507246376811594</v>
      </c>
      <c r="T9" s="261">
        <f>现金流量表!K22</f>
        <v>1450</v>
      </c>
      <c r="U9" s="126">
        <f t="shared" si="5"/>
        <v>0.10607168983174835</v>
      </c>
      <c r="V9" s="261">
        <f>现金流量表!L22</f>
        <v>1450</v>
      </c>
      <c r="W9" s="126">
        <f>V9/V$10</f>
        <v>0.10607168983174835</v>
      </c>
      <c r="X9" s="261">
        <f>现金流量表!M22</f>
        <v>1450</v>
      </c>
      <c r="Y9" s="126">
        <f>X9/$X$10</f>
        <v>9.3548387096774197E-2</v>
      </c>
      <c r="Z9" s="262">
        <f t="shared" si="6"/>
        <v>1450</v>
      </c>
    </row>
    <row r="10" spans="1:27">
      <c r="A10" s="127" t="s">
        <v>183</v>
      </c>
      <c r="B10" s="130">
        <f>SUM(B7:B9)</f>
        <v>21000</v>
      </c>
      <c r="C10" s="269"/>
      <c r="D10" s="130">
        <f>SUM(D7:D9)</f>
        <v>20425</v>
      </c>
      <c r="E10" s="269"/>
      <c r="F10" s="130">
        <f t="shared" ref="F10:X10" si="7">SUM(F7:F9)</f>
        <v>15250</v>
      </c>
      <c r="G10" s="130"/>
      <c r="H10" s="130">
        <f t="shared" si="7"/>
        <v>15722</v>
      </c>
      <c r="I10" s="130"/>
      <c r="J10" s="130">
        <f t="shared" si="7"/>
        <v>19300</v>
      </c>
      <c r="K10" s="130"/>
      <c r="L10" s="130">
        <f t="shared" si="7"/>
        <v>16200</v>
      </c>
      <c r="M10" s="130"/>
      <c r="N10" s="130">
        <f t="shared" si="7"/>
        <v>17540</v>
      </c>
      <c r="O10" s="130"/>
      <c r="P10" s="130">
        <f t="shared" si="7"/>
        <v>16100</v>
      </c>
      <c r="Q10" s="130"/>
      <c r="R10" s="130">
        <f t="shared" si="7"/>
        <v>13800</v>
      </c>
      <c r="S10" s="130"/>
      <c r="T10" s="130">
        <f t="shared" si="7"/>
        <v>13670</v>
      </c>
      <c r="U10" s="130"/>
      <c r="V10" s="130">
        <f t="shared" si="7"/>
        <v>13670</v>
      </c>
      <c r="W10" s="130"/>
      <c r="X10" s="130">
        <f t="shared" si="7"/>
        <v>15500</v>
      </c>
      <c r="Y10" s="130"/>
      <c r="Z10" s="262">
        <f>AVERAGEIF(B10:L10, "&lt;&gt;0")</f>
        <v>17982.833333333332</v>
      </c>
    </row>
    <row r="11" spans="1:27">
      <c r="A11" s="124"/>
      <c r="B11" s="263"/>
      <c r="C11" s="263"/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3"/>
      <c r="W11" s="263"/>
      <c r="X11" s="263"/>
      <c r="Y11" s="263"/>
      <c r="Z11" s="264"/>
    </row>
    <row r="12" spans="1:27">
      <c r="A12" s="129" t="s">
        <v>184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3"/>
      <c r="V12" s="263"/>
      <c r="W12" s="263"/>
      <c r="X12" s="263"/>
      <c r="Y12" s="263"/>
      <c r="Z12" s="264"/>
    </row>
    <row r="13" spans="1:27">
      <c r="A13" s="273" t="s">
        <v>185</v>
      </c>
      <c r="B13" s="261">
        <f>现金流量表!B38</f>
        <v>2850</v>
      </c>
      <c r="C13" s="126">
        <f t="shared" ref="C13:C19" si="8">B13/$B$21</f>
        <v>0.22476340694006308</v>
      </c>
      <c r="D13" s="261">
        <f>现金流量表!C$38</f>
        <v>3050</v>
      </c>
      <c r="E13" s="126">
        <f t="shared" ref="E13:E19" si="9">D13/$D$21</f>
        <v>0.23318042813455658</v>
      </c>
      <c r="F13" s="261">
        <f>现金流量表!D$38</f>
        <v>2350</v>
      </c>
      <c r="G13" s="126">
        <f t="shared" ref="G13:G19" si="10">F13/$F$21</f>
        <v>0.19293924466338258</v>
      </c>
      <c r="H13" s="261">
        <f>现金流量表!E$38</f>
        <v>2850</v>
      </c>
      <c r="I13" s="126">
        <f t="shared" ref="I13:I19" si="11">H13/$H$21</f>
        <v>0.22127329192546583</v>
      </c>
      <c r="J13" s="261">
        <f>现金流量表!F$38</f>
        <v>1850</v>
      </c>
      <c r="K13" s="126">
        <f t="shared" ref="K13:K19" si="12">J13/$J$21</f>
        <v>0.16848816029143898</v>
      </c>
      <c r="L13" s="261">
        <f>现金流量表!G$38</f>
        <v>2850</v>
      </c>
      <c r="M13" s="126">
        <f t="shared" ref="M13:M19" si="13">L13/$L$21</f>
        <v>0.18774703557312253</v>
      </c>
      <c r="N13" s="261">
        <f>现金流量表!H$38</f>
        <v>3850</v>
      </c>
      <c r="O13" s="126">
        <f t="shared" ref="O13:O19" si="14">N13/$N$21</f>
        <v>0.23794808405438814</v>
      </c>
      <c r="P13" s="261">
        <f>现金流量表!I$38</f>
        <v>3850</v>
      </c>
      <c r="Q13" s="126">
        <f t="shared" ref="Q13:Q19" si="15">P13/$P$21</f>
        <v>0.25196335078534032</v>
      </c>
      <c r="R13" s="261">
        <f>现金流量表!J$38</f>
        <v>2850</v>
      </c>
      <c r="S13" s="126">
        <f t="shared" ref="S13:S19" si="16">R13/$R$21</f>
        <v>0.21623672230652505</v>
      </c>
      <c r="T13" s="261">
        <f>现金流量表!K$38</f>
        <v>1850</v>
      </c>
      <c r="U13" s="126">
        <f t="shared" ref="U13:U19" si="17">T13/$T$21</f>
        <v>0.16400709219858156</v>
      </c>
      <c r="V13" s="261">
        <f>现金流量表!L$38</f>
        <v>2350</v>
      </c>
      <c r="W13" s="126">
        <f t="shared" ref="W13:W19" si="18">V13/$V$21</f>
        <v>0.19293924466338258</v>
      </c>
      <c r="X13" s="261">
        <f>现金流量表!M$38</f>
        <v>2350</v>
      </c>
      <c r="Y13" s="126">
        <f t="shared" ref="Y13:Y19" si="19">X13/$X$21</f>
        <v>0.19262295081967212</v>
      </c>
      <c r="Z13" s="262">
        <f>AVERAGEIF(B13:X13, "&gt;1")</f>
        <v>2741.6666666666665</v>
      </c>
    </row>
    <row r="14" spans="1:27">
      <c r="A14" s="273" t="s">
        <v>186</v>
      </c>
      <c r="B14" s="261">
        <f>现金流量表!B$50</f>
        <v>1850</v>
      </c>
      <c r="C14" s="126">
        <f t="shared" si="8"/>
        <v>0.14589905362776026</v>
      </c>
      <c r="D14" s="261">
        <f>现金流量表!C$50</f>
        <v>1850</v>
      </c>
      <c r="E14" s="126">
        <f t="shared" si="9"/>
        <v>0.14143730886850153</v>
      </c>
      <c r="F14" s="261">
        <f>现金流量表!D$50</f>
        <v>1850</v>
      </c>
      <c r="G14" s="126">
        <f t="shared" si="10"/>
        <v>0.15188834154351397</v>
      </c>
      <c r="H14" s="261">
        <f>现金流量表!E$50</f>
        <v>2050</v>
      </c>
      <c r="I14" s="126">
        <f t="shared" si="11"/>
        <v>0.15916149068322982</v>
      </c>
      <c r="J14" s="261">
        <f>现金流量表!F$50</f>
        <v>2150</v>
      </c>
      <c r="K14" s="126">
        <f t="shared" si="12"/>
        <v>0.19581056466302368</v>
      </c>
      <c r="L14" s="261">
        <f>现金流量表!G$50</f>
        <v>2350</v>
      </c>
      <c r="M14" s="126">
        <f t="shared" si="13"/>
        <v>0.15480895915678525</v>
      </c>
      <c r="N14" s="261">
        <f>现金流量表!H$50</f>
        <v>2850</v>
      </c>
      <c r="O14" s="126">
        <f t="shared" si="14"/>
        <v>0.17614338689740419</v>
      </c>
      <c r="P14" s="261">
        <f>现金流量表!I$50</f>
        <v>2450</v>
      </c>
      <c r="Q14" s="126">
        <f t="shared" si="15"/>
        <v>0.16034031413612565</v>
      </c>
      <c r="R14" s="261">
        <f>现金流量表!J$50</f>
        <v>2350</v>
      </c>
      <c r="S14" s="126">
        <f t="shared" si="16"/>
        <v>0.17830045523520485</v>
      </c>
      <c r="T14" s="261">
        <f>现金流量表!K$50</f>
        <v>2450</v>
      </c>
      <c r="U14" s="126">
        <f t="shared" si="17"/>
        <v>0.21719858156028368</v>
      </c>
      <c r="V14" s="261">
        <f>现金流量表!L$50</f>
        <v>2350</v>
      </c>
      <c r="W14" s="126">
        <f t="shared" si="18"/>
        <v>0.19293924466338258</v>
      </c>
      <c r="X14" s="261">
        <f>现金流量表!M$50</f>
        <v>2360</v>
      </c>
      <c r="Y14" s="126">
        <f t="shared" si="19"/>
        <v>0.19344262295081968</v>
      </c>
      <c r="Z14" s="262">
        <f t="shared" ref="Z14:Z19" si="20">AVERAGEIF(B14:X14, "&gt;1")</f>
        <v>2242.5</v>
      </c>
    </row>
    <row r="15" spans="1:27">
      <c r="A15" s="274" t="s">
        <v>187</v>
      </c>
      <c r="B15" s="265">
        <f>现金流量表!B$59</f>
        <v>2000</v>
      </c>
      <c r="C15" s="126">
        <f t="shared" si="8"/>
        <v>0.15772870662460567</v>
      </c>
      <c r="D15" s="265">
        <f>现金流量表!C$59</f>
        <v>2000</v>
      </c>
      <c r="E15" s="126">
        <f t="shared" si="9"/>
        <v>0.1529051987767584</v>
      </c>
      <c r="F15" s="265">
        <f>现金流量表!D$59</f>
        <v>2000</v>
      </c>
      <c r="G15" s="126">
        <f t="shared" si="10"/>
        <v>0.16420361247947454</v>
      </c>
      <c r="H15" s="265">
        <f>现金流量表!E$59</f>
        <v>2000</v>
      </c>
      <c r="I15" s="126">
        <f t="shared" si="11"/>
        <v>0.15527950310559005</v>
      </c>
      <c r="J15" s="265">
        <f>现金流量表!F$59</f>
        <v>2000</v>
      </c>
      <c r="K15" s="126">
        <f t="shared" si="12"/>
        <v>0.18214936247723132</v>
      </c>
      <c r="L15" s="265">
        <f>现金流量表!G$59</f>
        <v>2000</v>
      </c>
      <c r="M15" s="126">
        <f t="shared" si="13"/>
        <v>0.13175230566534915</v>
      </c>
      <c r="N15" s="265">
        <f>现金流量表!H$59</f>
        <v>2000</v>
      </c>
      <c r="O15" s="126">
        <f t="shared" si="14"/>
        <v>0.12360939431396786</v>
      </c>
      <c r="P15" s="265">
        <f>现金流量表!I$59</f>
        <v>2000</v>
      </c>
      <c r="Q15" s="126">
        <f t="shared" si="15"/>
        <v>0.13089005235602094</v>
      </c>
      <c r="R15" s="265">
        <f>现金流量表!J$59</f>
        <v>2000</v>
      </c>
      <c r="S15" s="126">
        <f t="shared" si="16"/>
        <v>0.15174506828528073</v>
      </c>
      <c r="T15" s="265">
        <f>现金流量表!K$59</f>
        <v>2000</v>
      </c>
      <c r="U15" s="126">
        <f t="shared" si="17"/>
        <v>0.1773049645390071</v>
      </c>
      <c r="V15" s="265">
        <f>现金流量表!L$59</f>
        <v>2000</v>
      </c>
      <c r="W15" s="126">
        <f t="shared" si="18"/>
        <v>0.16420361247947454</v>
      </c>
      <c r="X15" s="265">
        <f>现金流量表!M$59</f>
        <v>2000</v>
      </c>
      <c r="Y15" s="126">
        <f t="shared" si="19"/>
        <v>0.16393442622950818</v>
      </c>
      <c r="Z15" s="262">
        <f t="shared" si="20"/>
        <v>2000</v>
      </c>
    </row>
    <row r="16" spans="1:27">
      <c r="A16" s="274" t="s">
        <v>192</v>
      </c>
      <c r="B16" s="261">
        <f>现金流量表!B$81</f>
        <v>2480</v>
      </c>
      <c r="C16" s="126">
        <f t="shared" si="8"/>
        <v>0.19558359621451105</v>
      </c>
      <c r="D16" s="261">
        <f>现金流量表!C$81</f>
        <v>2480</v>
      </c>
      <c r="E16" s="126">
        <f t="shared" si="9"/>
        <v>0.18960244648318042</v>
      </c>
      <c r="F16" s="261">
        <f>现金流量表!D$81</f>
        <v>2480</v>
      </c>
      <c r="G16" s="126">
        <f t="shared" si="10"/>
        <v>0.20361247947454844</v>
      </c>
      <c r="H16" s="261">
        <f>现金流量表!E$81</f>
        <v>2480</v>
      </c>
      <c r="I16" s="126">
        <f t="shared" si="11"/>
        <v>0.19254658385093168</v>
      </c>
      <c r="J16" s="261">
        <f>现金流量表!F$81</f>
        <v>2480</v>
      </c>
      <c r="K16" s="126">
        <f t="shared" si="12"/>
        <v>0.22586520947176686</v>
      </c>
      <c r="L16" s="261">
        <f>现金流量表!G$81</f>
        <v>2480</v>
      </c>
      <c r="M16" s="126">
        <f t="shared" si="13"/>
        <v>0.16337285902503293</v>
      </c>
      <c r="N16" s="261">
        <f>现金流量表!H$81</f>
        <v>2480</v>
      </c>
      <c r="O16" s="126">
        <f t="shared" si="14"/>
        <v>0.15327564894932014</v>
      </c>
      <c r="P16" s="261">
        <f>现金流量表!I$81</f>
        <v>2480</v>
      </c>
      <c r="Q16" s="126">
        <f t="shared" si="15"/>
        <v>0.16230366492146597</v>
      </c>
      <c r="R16" s="261">
        <f>现金流量表!J$81</f>
        <v>2480</v>
      </c>
      <c r="S16" s="126">
        <f t="shared" si="16"/>
        <v>0.18816388467374812</v>
      </c>
      <c r="T16" s="261">
        <f>现金流量表!K$81</f>
        <v>2480</v>
      </c>
      <c r="U16" s="126">
        <f t="shared" si="17"/>
        <v>0.21985815602836881</v>
      </c>
      <c r="V16" s="261">
        <f>现金流量表!L$81</f>
        <v>2480</v>
      </c>
      <c r="W16" s="126">
        <f t="shared" si="18"/>
        <v>0.20361247947454844</v>
      </c>
      <c r="X16" s="261">
        <f>现金流量表!M$81</f>
        <v>2480</v>
      </c>
      <c r="Y16" s="126">
        <f t="shared" si="19"/>
        <v>0.20327868852459016</v>
      </c>
      <c r="Z16" s="262">
        <f t="shared" si="20"/>
        <v>2480</v>
      </c>
    </row>
    <row r="17" spans="1:26">
      <c r="A17" s="274" t="s">
        <v>189</v>
      </c>
      <c r="B17" s="261">
        <f>现金流量表!B$90</f>
        <v>2500</v>
      </c>
      <c r="C17" s="126">
        <f t="shared" si="8"/>
        <v>0.19716088328075709</v>
      </c>
      <c r="D17" s="261">
        <f>现金流量表!C$90</f>
        <v>2700</v>
      </c>
      <c r="E17" s="126">
        <f t="shared" si="9"/>
        <v>0.20642201834862386</v>
      </c>
      <c r="F17" s="261">
        <f>现金流量表!D$90</f>
        <v>2500</v>
      </c>
      <c r="G17" s="126">
        <f t="shared" si="10"/>
        <v>0.20525451559934318</v>
      </c>
      <c r="H17" s="261">
        <f>现金流量表!E$90</f>
        <v>2500</v>
      </c>
      <c r="I17" s="126">
        <f t="shared" si="11"/>
        <v>0.19409937888198758</v>
      </c>
      <c r="J17" s="261">
        <f>现金流量表!F$90</f>
        <v>1500</v>
      </c>
      <c r="K17" s="126">
        <f t="shared" si="12"/>
        <v>0.13661202185792351</v>
      </c>
      <c r="L17" s="261">
        <f>现金流量表!G$90</f>
        <v>4500</v>
      </c>
      <c r="M17" s="126">
        <f t="shared" si="13"/>
        <v>0.29644268774703558</v>
      </c>
      <c r="N17" s="261">
        <f>现金流量表!H$90</f>
        <v>4000</v>
      </c>
      <c r="O17" s="126">
        <f t="shared" si="14"/>
        <v>0.24721878862793573</v>
      </c>
      <c r="P17" s="261">
        <f>现金流量表!I$90</f>
        <v>3500</v>
      </c>
      <c r="Q17" s="126">
        <f t="shared" si="15"/>
        <v>0.22905759162303665</v>
      </c>
      <c r="R17" s="261">
        <f>现金流量表!J$90</f>
        <v>2500</v>
      </c>
      <c r="S17" s="126">
        <f t="shared" si="16"/>
        <v>0.18968133535660092</v>
      </c>
      <c r="T17" s="261">
        <f>现金流量表!K$90</f>
        <v>1500</v>
      </c>
      <c r="U17" s="126">
        <f t="shared" si="17"/>
        <v>0.13297872340425532</v>
      </c>
      <c r="V17" s="261">
        <f>现金流量表!L$90</f>
        <v>2000</v>
      </c>
      <c r="W17" s="126">
        <f t="shared" si="18"/>
        <v>0.16420361247947454</v>
      </c>
      <c r="X17" s="261">
        <f>现金流量表!M$90</f>
        <v>2010</v>
      </c>
      <c r="Y17" s="126">
        <f t="shared" si="19"/>
        <v>0.16475409836065574</v>
      </c>
      <c r="Z17" s="262">
        <f t="shared" si="20"/>
        <v>2642.5</v>
      </c>
    </row>
    <row r="18" spans="1:26">
      <c r="A18" s="274" t="s">
        <v>190</v>
      </c>
      <c r="B18" s="261">
        <f>现金流量表!B$100</f>
        <v>500</v>
      </c>
      <c r="C18" s="126">
        <f t="shared" si="8"/>
        <v>3.9432176656151417E-2</v>
      </c>
      <c r="D18" s="261">
        <f>现金流量表!C$100</f>
        <v>500</v>
      </c>
      <c r="E18" s="126">
        <f t="shared" si="9"/>
        <v>3.82262996941896E-2</v>
      </c>
      <c r="F18" s="261">
        <f>现金流量表!D$100</f>
        <v>500</v>
      </c>
      <c r="G18" s="126">
        <f t="shared" si="10"/>
        <v>4.1050903119868636E-2</v>
      </c>
      <c r="H18" s="261">
        <f>现金流量表!E$100</f>
        <v>500</v>
      </c>
      <c r="I18" s="126">
        <f t="shared" si="11"/>
        <v>3.8819875776397512E-2</v>
      </c>
      <c r="J18" s="261">
        <f>现金流量表!F$100</f>
        <v>500</v>
      </c>
      <c r="K18" s="126">
        <f t="shared" si="12"/>
        <v>4.553734061930783E-2</v>
      </c>
      <c r="L18" s="261">
        <f>现金流量表!G$100</f>
        <v>500</v>
      </c>
      <c r="M18" s="126">
        <f t="shared" si="13"/>
        <v>3.2938076416337288E-2</v>
      </c>
      <c r="N18" s="261">
        <f>现金流量表!H$100</f>
        <v>500</v>
      </c>
      <c r="O18" s="126">
        <f t="shared" si="14"/>
        <v>3.0902348578491966E-2</v>
      </c>
      <c r="P18" s="261">
        <f>现金流量表!I$100</f>
        <v>500</v>
      </c>
      <c r="Q18" s="126">
        <f t="shared" si="15"/>
        <v>3.2722513089005235E-2</v>
      </c>
      <c r="R18" s="261">
        <f>现金流量表!J$100</f>
        <v>500</v>
      </c>
      <c r="S18" s="126">
        <f t="shared" si="16"/>
        <v>3.7936267071320182E-2</v>
      </c>
      <c r="T18" s="261">
        <f>现金流量表!K$100</f>
        <v>500</v>
      </c>
      <c r="U18" s="126">
        <f t="shared" si="17"/>
        <v>4.4326241134751775E-2</v>
      </c>
      <c r="V18" s="261">
        <f>现金流量表!L$100</f>
        <v>500</v>
      </c>
      <c r="W18" s="126">
        <f t="shared" si="18"/>
        <v>4.1050903119868636E-2</v>
      </c>
      <c r="X18" s="261">
        <f>现金流量表!M$100</f>
        <v>500</v>
      </c>
      <c r="Y18" s="126">
        <f t="shared" si="19"/>
        <v>4.0983606557377046E-2</v>
      </c>
      <c r="Z18" s="262">
        <f t="shared" si="20"/>
        <v>500</v>
      </c>
    </row>
    <row r="19" spans="1:26">
      <c r="A19" s="274" t="s">
        <v>191</v>
      </c>
      <c r="B19" s="261">
        <f>现金流量表!B$109</f>
        <v>500</v>
      </c>
      <c r="C19" s="126">
        <f t="shared" si="8"/>
        <v>3.9432176656151417E-2</v>
      </c>
      <c r="D19" s="261">
        <f>现金流量表!C$109</f>
        <v>500</v>
      </c>
      <c r="E19" s="126">
        <f t="shared" si="9"/>
        <v>3.82262996941896E-2</v>
      </c>
      <c r="F19" s="261">
        <f>现金流量表!D$109</f>
        <v>500</v>
      </c>
      <c r="G19" s="126">
        <f t="shared" si="10"/>
        <v>4.1050903119868636E-2</v>
      </c>
      <c r="H19" s="261">
        <f>现金流量表!E$109</f>
        <v>500</v>
      </c>
      <c r="I19" s="126">
        <f t="shared" si="11"/>
        <v>3.8819875776397512E-2</v>
      </c>
      <c r="J19" s="261">
        <f>现金流量表!F$109</f>
        <v>500</v>
      </c>
      <c r="K19" s="126">
        <f t="shared" si="12"/>
        <v>4.553734061930783E-2</v>
      </c>
      <c r="L19" s="261">
        <f>现金流量表!G$109</f>
        <v>500</v>
      </c>
      <c r="M19" s="126">
        <f t="shared" si="13"/>
        <v>3.2938076416337288E-2</v>
      </c>
      <c r="N19" s="261">
        <f>现金流量表!H$109</f>
        <v>500</v>
      </c>
      <c r="O19" s="126">
        <f t="shared" si="14"/>
        <v>3.0902348578491966E-2</v>
      </c>
      <c r="P19" s="261">
        <f>现金流量表!I$109</f>
        <v>500</v>
      </c>
      <c r="Q19" s="126">
        <f t="shared" si="15"/>
        <v>3.2722513089005235E-2</v>
      </c>
      <c r="R19" s="261">
        <f>现金流量表!J$109</f>
        <v>500</v>
      </c>
      <c r="S19" s="126">
        <f t="shared" si="16"/>
        <v>3.7936267071320182E-2</v>
      </c>
      <c r="T19" s="261">
        <f>现金流量表!K$109</f>
        <v>500</v>
      </c>
      <c r="U19" s="126">
        <f t="shared" si="17"/>
        <v>4.4326241134751775E-2</v>
      </c>
      <c r="V19" s="261">
        <f>现金流量表!L$109</f>
        <v>500</v>
      </c>
      <c r="W19" s="126">
        <f t="shared" si="18"/>
        <v>4.1050903119868636E-2</v>
      </c>
      <c r="X19" s="261">
        <f>现金流量表!M$109</f>
        <v>500</v>
      </c>
      <c r="Y19" s="126">
        <f t="shared" si="19"/>
        <v>4.0983606557377046E-2</v>
      </c>
      <c r="Z19" s="262">
        <f t="shared" si="20"/>
        <v>500</v>
      </c>
    </row>
    <row r="20" spans="1:26">
      <c r="A20" s="127" t="s">
        <v>188</v>
      </c>
      <c r="B20" s="130">
        <f>SUM(B15:B19)</f>
        <v>7980</v>
      </c>
      <c r="C20" s="130"/>
      <c r="D20" s="130">
        <f>SUM(D15:D19)</f>
        <v>8180</v>
      </c>
      <c r="E20" s="130"/>
      <c r="F20" s="130">
        <f>SUM(F15:F19)</f>
        <v>7980</v>
      </c>
      <c r="G20" s="130"/>
      <c r="H20" s="130">
        <f>SUM(H15:H19)</f>
        <v>7980</v>
      </c>
      <c r="I20" s="130"/>
      <c r="J20" s="130">
        <f>SUM(J15:J19)</f>
        <v>6980</v>
      </c>
      <c r="K20" s="130"/>
      <c r="L20" s="130">
        <f>SUM(L15:L19)</f>
        <v>9980</v>
      </c>
      <c r="M20" s="130"/>
      <c r="N20" s="130">
        <f>SUM(N15:N19)</f>
        <v>9480</v>
      </c>
      <c r="O20" s="130"/>
      <c r="P20" s="130">
        <f>SUM(P15:P19)</f>
        <v>8980</v>
      </c>
      <c r="Q20" s="130"/>
      <c r="R20" s="130">
        <f>SUM(R15:R19)</f>
        <v>7980</v>
      </c>
      <c r="S20" s="130"/>
      <c r="T20" s="130">
        <f>SUM(T15:T19)</f>
        <v>6980</v>
      </c>
      <c r="U20" s="130"/>
      <c r="V20" s="130">
        <f>SUM(V15:V19)</f>
        <v>7480</v>
      </c>
      <c r="W20" s="130"/>
      <c r="X20" s="130">
        <f>SUM(X15:X19)</f>
        <v>7490</v>
      </c>
      <c r="Y20" s="130"/>
      <c r="Z20" s="262">
        <f>(B20+D20+F20+H20+J20+L20+N20+P20+R20+T20+V20+X20)/12</f>
        <v>8122.5</v>
      </c>
    </row>
    <row r="21" spans="1:26">
      <c r="A21" s="127" t="s">
        <v>193</v>
      </c>
      <c r="B21" s="130">
        <f>SUM(B13:B19)</f>
        <v>12680</v>
      </c>
      <c r="C21" s="130"/>
      <c r="D21" s="130">
        <f>SUM(D13:D19)</f>
        <v>13080</v>
      </c>
      <c r="E21" s="130"/>
      <c r="F21" s="130">
        <f t="shared" ref="F21:X21" si="21">SUM(F13:F19)</f>
        <v>12180</v>
      </c>
      <c r="G21" s="130"/>
      <c r="H21" s="130">
        <f t="shared" si="21"/>
        <v>12880</v>
      </c>
      <c r="I21" s="130"/>
      <c r="J21" s="130">
        <f t="shared" si="21"/>
        <v>10980</v>
      </c>
      <c r="K21" s="130"/>
      <c r="L21" s="130">
        <f t="shared" si="21"/>
        <v>15180</v>
      </c>
      <c r="M21" s="130"/>
      <c r="N21" s="130">
        <f t="shared" si="21"/>
        <v>16180</v>
      </c>
      <c r="O21" s="130"/>
      <c r="P21" s="130">
        <f t="shared" si="21"/>
        <v>15280</v>
      </c>
      <c r="Q21" s="130"/>
      <c r="R21" s="130">
        <f t="shared" si="21"/>
        <v>13180</v>
      </c>
      <c r="S21" s="130"/>
      <c r="T21" s="130">
        <f t="shared" si="21"/>
        <v>11280</v>
      </c>
      <c r="U21" s="130"/>
      <c r="V21" s="130">
        <f t="shared" si="21"/>
        <v>12180</v>
      </c>
      <c r="W21" s="130"/>
      <c r="X21" s="130">
        <f t="shared" si="21"/>
        <v>12200</v>
      </c>
      <c r="Y21" s="130"/>
      <c r="Z21" s="262">
        <f t="shared" ref="Z21" si="22">AVERAGEIF(B21:L21, "&lt;&gt;0")</f>
        <v>12830</v>
      </c>
    </row>
    <row r="22" spans="1:26">
      <c r="A22" s="124"/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4"/>
    </row>
    <row r="23" spans="1:26">
      <c r="A23" s="124"/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4"/>
    </row>
    <row r="24" spans="1:26">
      <c r="A24" s="275" t="s">
        <v>194</v>
      </c>
      <c r="B24" s="128">
        <f>B13/B7</f>
        <v>0.24782608695652175</v>
      </c>
      <c r="C24" s="128"/>
      <c r="D24" s="128">
        <f t="shared" ref="D24:X24" si="23">D13/D7</f>
        <v>0.3475783475783476</v>
      </c>
      <c r="E24" s="128"/>
      <c r="F24" s="128">
        <f t="shared" si="23"/>
        <v>0.38524590163934425</v>
      </c>
      <c r="G24" s="128"/>
      <c r="H24" s="128">
        <f t="shared" si="23"/>
        <v>0.52083333333333337</v>
      </c>
      <c r="I24" s="128"/>
      <c r="J24" s="128">
        <f t="shared" si="23"/>
        <v>0.18925831202046037</v>
      </c>
      <c r="K24" s="128"/>
      <c r="L24" s="128">
        <f t="shared" si="23"/>
        <v>0.4956521739130435</v>
      </c>
      <c r="M24" s="128"/>
      <c r="N24" s="128">
        <f t="shared" si="23"/>
        <v>0.49107142857142849</v>
      </c>
      <c r="O24" s="128"/>
      <c r="P24" s="128">
        <f t="shared" si="23"/>
        <v>0.68141592920353988</v>
      </c>
      <c r="Q24" s="128"/>
      <c r="R24" s="128">
        <f t="shared" si="23"/>
        <v>0.4956521739130435</v>
      </c>
      <c r="S24" s="128"/>
      <c r="T24" s="128">
        <f t="shared" si="23"/>
        <v>0.27529761904761901</v>
      </c>
      <c r="U24" s="128"/>
      <c r="V24" s="128">
        <f t="shared" si="23"/>
        <v>0.34970238095238093</v>
      </c>
      <c r="W24" s="128"/>
      <c r="X24" s="128">
        <f t="shared" si="23"/>
        <v>0.29192546583850937</v>
      </c>
      <c r="Y24" s="266"/>
      <c r="Z24" s="225">
        <f>AVERAGEIF(B24:X24, "&lt;&gt;0")</f>
        <v>0.39762159608063102</v>
      </c>
    </row>
    <row r="25" spans="1:26">
      <c r="A25" s="275" t="s">
        <v>195</v>
      </c>
      <c r="B25" s="128">
        <f>B14/B8</f>
        <v>0.22981366459627331</v>
      </c>
      <c r="C25" s="128"/>
      <c r="D25" s="128">
        <f t="shared" ref="D25:X25" si="24">D14/D8</f>
        <v>0.18137254901960784</v>
      </c>
      <c r="E25" s="128"/>
      <c r="F25" s="128">
        <f t="shared" si="24"/>
        <v>0.24025974025974023</v>
      </c>
      <c r="G25" s="128"/>
      <c r="H25" s="128">
        <f t="shared" si="24"/>
        <v>0.23295454545454544</v>
      </c>
      <c r="I25" s="128"/>
      <c r="J25" s="128">
        <f t="shared" si="24"/>
        <v>0.26625386996904027</v>
      </c>
      <c r="K25" s="128"/>
      <c r="L25" s="128">
        <f t="shared" si="24"/>
        <v>0.26111111111111113</v>
      </c>
      <c r="M25" s="128"/>
      <c r="N25" s="128">
        <f t="shared" si="24"/>
        <v>0.34545454545454546</v>
      </c>
      <c r="O25" s="128"/>
      <c r="P25" s="128">
        <f t="shared" si="24"/>
        <v>0.2722222222222222</v>
      </c>
      <c r="Q25" s="128"/>
      <c r="R25" s="128">
        <f t="shared" si="24"/>
        <v>0.35606060606060602</v>
      </c>
      <c r="S25" s="128"/>
      <c r="T25" s="128">
        <f t="shared" si="24"/>
        <v>0.44545454545454544</v>
      </c>
      <c r="U25" s="128"/>
      <c r="V25" s="128">
        <f t="shared" si="24"/>
        <v>0.42727272727272725</v>
      </c>
      <c r="W25" s="128"/>
      <c r="X25" s="128">
        <f t="shared" si="24"/>
        <v>0.39333333333333331</v>
      </c>
      <c r="Y25" s="266"/>
      <c r="Z25" s="225">
        <f>AVERAGEIF(B25:X25, "&lt;&gt;0")</f>
        <v>0.30429695501735815</v>
      </c>
    </row>
    <row r="26" spans="1:26">
      <c r="A26" s="275" t="s">
        <v>196</v>
      </c>
      <c r="B26" s="128">
        <f>B20/B10</f>
        <v>0.38</v>
      </c>
      <c r="C26" s="128"/>
      <c r="D26" s="128">
        <f>D20/D10</f>
        <v>0.40048959608323131</v>
      </c>
      <c r="E26" s="128"/>
      <c r="F26" s="128">
        <f>F20/F10</f>
        <v>0.52327868852459014</v>
      </c>
      <c r="G26" s="128"/>
      <c r="H26" s="128">
        <f>H20/H10</f>
        <v>0.50756901157613532</v>
      </c>
      <c r="I26" s="128"/>
      <c r="J26" s="128">
        <f>J20/J10</f>
        <v>0.36165803108808292</v>
      </c>
      <c r="K26" s="128"/>
      <c r="L26" s="128">
        <f>L20/L10</f>
        <v>0.61604938271604937</v>
      </c>
      <c r="M26" s="128"/>
      <c r="N26" s="128">
        <f>N20/N10</f>
        <v>0.54047890535917897</v>
      </c>
      <c r="O26" s="128"/>
      <c r="P26" s="128">
        <f>P20/P10</f>
        <v>0.55776397515527953</v>
      </c>
      <c r="Q26" s="128"/>
      <c r="R26" s="128">
        <f>R20/R10</f>
        <v>0.57826086956521738</v>
      </c>
      <c r="S26" s="128"/>
      <c r="T26" s="128">
        <f>T20/T10</f>
        <v>0.51060716898317482</v>
      </c>
      <c r="U26" s="128"/>
      <c r="V26" s="128">
        <f>V20/V10</f>
        <v>0.54718361375274327</v>
      </c>
      <c r="W26" s="128"/>
      <c r="X26" s="128">
        <f>X20/X10</f>
        <v>0.48322580645161289</v>
      </c>
      <c r="Y26" s="268"/>
      <c r="Z26" s="225">
        <f t="shared" ref="Z26" si="25">AVERAGEIF(B26:X26, "&lt;&gt;0")</f>
        <v>0.5005470874379413</v>
      </c>
    </row>
    <row r="27" spans="1:26">
      <c r="A27" s="276" t="s">
        <v>197</v>
      </c>
      <c r="B27" s="224">
        <f>B21/B10</f>
        <v>0.6038095238095238</v>
      </c>
      <c r="C27" s="224"/>
      <c r="D27" s="224">
        <f t="shared" ref="D27:X27" si="26">D21/D10</f>
        <v>0.64039167686658505</v>
      </c>
      <c r="E27" s="224"/>
      <c r="F27" s="224">
        <f t="shared" si="26"/>
        <v>0.79868852459016393</v>
      </c>
      <c r="G27" s="224"/>
      <c r="H27" s="224">
        <f t="shared" si="26"/>
        <v>0.81923419412288512</v>
      </c>
      <c r="I27" s="224"/>
      <c r="J27" s="224">
        <f t="shared" si="26"/>
        <v>0.56891191709844557</v>
      </c>
      <c r="K27" s="224"/>
      <c r="L27" s="224">
        <f t="shared" si="26"/>
        <v>0.937037037037037</v>
      </c>
      <c r="M27" s="224"/>
      <c r="N27" s="224">
        <f t="shared" si="26"/>
        <v>0.92246294184720634</v>
      </c>
      <c r="O27" s="224"/>
      <c r="P27" s="224">
        <f t="shared" si="26"/>
        <v>0.94906832298136645</v>
      </c>
      <c r="Q27" s="224"/>
      <c r="R27" s="224">
        <f t="shared" si="26"/>
        <v>0.95507246376811594</v>
      </c>
      <c r="S27" s="224"/>
      <c r="T27" s="224">
        <f t="shared" si="26"/>
        <v>0.82516459400146303</v>
      </c>
      <c r="U27" s="224"/>
      <c r="V27" s="224">
        <f t="shared" si="26"/>
        <v>0.89100219458668617</v>
      </c>
      <c r="W27" s="224"/>
      <c r="X27" s="224">
        <f t="shared" si="26"/>
        <v>0.7870967741935484</v>
      </c>
      <c r="Y27" s="267"/>
      <c r="Z27" s="226">
        <f>AVERAGEIF(B27:X27, "&lt;&gt;0")</f>
        <v>0.8081616804085856</v>
      </c>
    </row>
    <row r="29" spans="1:26" ht="12.95" customHeight="1"/>
    <row r="30" spans="1:26" ht="44.1" customHeight="1">
      <c r="A30" s="313" t="s">
        <v>161</v>
      </c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3"/>
      <c r="Z30" s="313"/>
    </row>
    <row r="31" spans="1:26">
      <c r="A31" s="254"/>
      <c r="B31" s="255" t="s">
        <v>175</v>
      </c>
      <c r="C31" s="255" t="s">
        <v>8</v>
      </c>
      <c r="D31" s="256" t="s">
        <v>176</v>
      </c>
      <c r="E31" s="255" t="s">
        <v>8</v>
      </c>
      <c r="F31" s="256" t="s">
        <v>177</v>
      </c>
      <c r="G31" s="255" t="s">
        <v>8</v>
      </c>
      <c r="H31" s="256" t="s">
        <v>165</v>
      </c>
      <c r="I31" s="255" t="s">
        <v>8</v>
      </c>
      <c r="J31" s="256" t="s">
        <v>166</v>
      </c>
      <c r="K31" s="255" t="s">
        <v>8</v>
      </c>
      <c r="L31" s="256" t="s">
        <v>167</v>
      </c>
      <c r="M31" s="255" t="s">
        <v>8</v>
      </c>
      <c r="N31" s="256" t="s">
        <v>168</v>
      </c>
      <c r="O31" s="255" t="s">
        <v>8</v>
      </c>
      <c r="P31" s="256" t="s">
        <v>169</v>
      </c>
      <c r="Q31" s="255" t="s">
        <v>8</v>
      </c>
      <c r="R31" s="256" t="s">
        <v>178</v>
      </c>
      <c r="S31" s="255" t="s">
        <v>8</v>
      </c>
      <c r="T31" s="256" t="s">
        <v>171</v>
      </c>
      <c r="U31" s="255" t="s">
        <v>8</v>
      </c>
      <c r="V31" s="256" t="s">
        <v>172</v>
      </c>
      <c r="W31" s="255" t="s">
        <v>8</v>
      </c>
      <c r="X31" s="256" t="s">
        <v>173</v>
      </c>
      <c r="Y31" s="255" t="s">
        <v>8</v>
      </c>
      <c r="Z31" s="257" t="s">
        <v>174</v>
      </c>
    </row>
    <row r="32" spans="1:26">
      <c r="A32" s="123" t="s">
        <v>179</v>
      </c>
      <c r="B32" s="258"/>
      <c r="C32" s="258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60"/>
    </row>
    <row r="33" spans="1:26">
      <c r="A33" s="273" t="s">
        <v>180</v>
      </c>
      <c r="B33" s="261">
        <f>现金流预测!B10</f>
        <v>11800</v>
      </c>
      <c r="C33" s="126">
        <f>B33/$B$36</f>
        <v>0.64657534246575343</v>
      </c>
      <c r="D33" s="261">
        <f>现金流预测!C10</f>
        <v>5900</v>
      </c>
      <c r="E33" s="126">
        <f>D33/$D$36</f>
        <v>0.43002915451895046</v>
      </c>
      <c r="F33" s="261">
        <f>现金流预测!D10</f>
        <v>5310</v>
      </c>
      <c r="G33" s="126">
        <f>F33/$F$36</f>
        <v>0.4310064935064935</v>
      </c>
      <c r="H33" s="261">
        <f>现金流预测!E10</f>
        <v>3540</v>
      </c>
      <c r="I33" s="126">
        <f>H33/$H$36</f>
        <v>0.3221110100090992</v>
      </c>
      <c r="J33" s="261">
        <f>现金流预测!F10</f>
        <v>4094.9999999999995</v>
      </c>
      <c r="K33" s="126">
        <f>J33/$J$36</f>
        <v>0.35316946959896506</v>
      </c>
      <c r="L33" s="261">
        <f>现金流预测!G10</f>
        <v>3510</v>
      </c>
      <c r="M33" s="126">
        <f>L33/$L$36</f>
        <v>0.32320441988950277</v>
      </c>
      <c r="N33" s="261">
        <f>现金流预测!H10</f>
        <v>3389.9999999999995</v>
      </c>
      <c r="O33" s="126">
        <f>N33/$N$36</f>
        <v>0.36688311688311681</v>
      </c>
      <c r="P33" s="261">
        <f>现金流预测!I10</f>
        <v>3360.0000000000005</v>
      </c>
      <c r="Q33" s="126">
        <f>P33/$P$36</f>
        <v>0.38576349024110224</v>
      </c>
      <c r="R33" s="261">
        <f>现金流预测!J10</f>
        <v>1000</v>
      </c>
      <c r="S33" s="126">
        <f>R33/$R$36</f>
        <v>0.1834862385321101</v>
      </c>
      <c r="T33" s="261">
        <f>现金流预测!K10</f>
        <v>2750</v>
      </c>
      <c r="U33" s="126">
        <f>T33/$T$36</f>
        <v>0.40740740740740738</v>
      </c>
      <c r="V33" s="261">
        <f>现金流预测!L10</f>
        <v>4950</v>
      </c>
      <c r="W33" s="126">
        <f>V33/V$36</f>
        <v>0.58235294117647063</v>
      </c>
      <c r="X33" s="261">
        <f>现金流预测!M10</f>
        <v>3449.9999999999995</v>
      </c>
      <c r="Y33" s="126">
        <f>X33/$X$36</f>
        <v>0.52671755725190827</v>
      </c>
      <c r="Z33" s="262">
        <f>AVERAGEIF(B33:Y33, "&gt;1" )</f>
        <v>4421.25</v>
      </c>
    </row>
    <row r="34" spans="1:26">
      <c r="A34" s="273" t="s">
        <v>181</v>
      </c>
      <c r="B34" s="261">
        <f>现金流预测!B11</f>
        <v>5600</v>
      </c>
      <c r="C34" s="126">
        <f>B34/$B$36</f>
        <v>0.30684931506849317</v>
      </c>
      <c r="D34" s="261">
        <f>现金流预测!C11</f>
        <v>6970</v>
      </c>
      <c r="E34" s="126">
        <f>D34/$D$36</f>
        <v>0.50801749271137031</v>
      </c>
      <c r="F34" s="261">
        <f>现金流预测!D11</f>
        <v>6160</v>
      </c>
      <c r="G34" s="126">
        <f>F34/$F$36</f>
        <v>0.5</v>
      </c>
      <c r="H34" s="261">
        <f>现金流预测!E11</f>
        <v>6600</v>
      </c>
      <c r="I34" s="126">
        <f>H34/$H$36</f>
        <v>0.6005459508644222</v>
      </c>
      <c r="J34" s="261">
        <f>现金流预测!F11</f>
        <v>6650</v>
      </c>
      <c r="K34" s="126">
        <f>J34/$J$36</f>
        <v>0.57352307028891769</v>
      </c>
      <c r="L34" s="261">
        <f>现金流预测!G11</f>
        <v>6500</v>
      </c>
      <c r="M34" s="126">
        <f>L34/$L$10</f>
        <v>0.40123456790123457</v>
      </c>
      <c r="N34" s="261">
        <f>现金流预测!H11</f>
        <v>5000</v>
      </c>
      <c r="O34" s="126">
        <f>N34/$N$36</f>
        <v>0.54112554112554112</v>
      </c>
      <c r="P34" s="261">
        <f>现金流预测!I11</f>
        <v>4500</v>
      </c>
      <c r="Q34" s="126">
        <f>P34/$P$36</f>
        <v>0.51664753157290466</v>
      </c>
      <c r="R34" s="261">
        <f>现金流预测!J11</f>
        <v>3600</v>
      </c>
      <c r="S34" s="126">
        <f>R34/$R$36</f>
        <v>0.66055045871559637</v>
      </c>
      <c r="T34" s="261">
        <f>现金流预测!K11</f>
        <v>3150</v>
      </c>
      <c r="U34" s="126">
        <f>T34/$T$36</f>
        <v>0.46666666666666667</v>
      </c>
      <c r="V34" s="261">
        <f>现金流预测!L11</f>
        <v>2700</v>
      </c>
      <c r="W34" s="126">
        <f>V34/V$36</f>
        <v>0.31764705882352939</v>
      </c>
      <c r="X34" s="261">
        <f>现金流预测!M11</f>
        <v>2250</v>
      </c>
      <c r="Y34" s="126">
        <f>X34/$X$36</f>
        <v>0.34351145038167941</v>
      </c>
      <c r="Z34" s="262">
        <f t="shared" ref="Z34:Z35" si="27">AVERAGEIF(B34:Y34, "&gt;1" )</f>
        <v>4973.333333333333</v>
      </c>
    </row>
    <row r="35" spans="1:26">
      <c r="A35" s="273" t="s">
        <v>182</v>
      </c>
      <c r="B35" s="261">
        <f>现金流预测!B22</f>
        <v>850</v>
      </c>
      <c r="C35" s="126">
        <f>B35/$B$36</f>
        <v>4.6575342465753428E-2</v>
      </c>
      <c r="D35" s="261">
        <f>现金流预测!C22</f>
        <v>850</v>
      </c>
      <c r="E35" s="126">
        <f>D35/$D$36</f>
        <v>6.1953352769679303E-2</v>
      </c>
      <c r="F35" s="261">
        <f>现金流预测!D22</f>
        <v>850</v>
      </c>
      <c r="G35" s="126">
        <f>F35/$F$36</f>
        <v>6.8993506493506496E-2</v>
      </c>
      <c r="H35" s="261">
        <f>现金流预测!E22</f>
        <v>850</v>
      </c>
      <c r="I35" s="126">
        <f>H35/$H$36</f>
        <v>7.7343039126478622E-2</v>
      </c>
      <c r="J35" s="261">
        <f>现金流预测!F22</f>
        <v>850</v>
      </c>
      <c r="K35" s="126">
        <f>J35/$J$36</f>
        <v>7.3307460112117293E-2</v>
      </c>
      <c r="L35" s="261">
        <f>现金流预测!G22</f>
        <v>850</v>
      </c>
      <c r="M35" s="126">
        <f>L35/$L$10</f>
        <v>5.2469135802469133E-2</v>
      </c>
      <c r="N35" s="261">
        <f>现金流预测!H22</f>
        <v>850</v>
      </c>
      <c r="O35" s="126">
        <f>N35/$N$36</f>
        <v>9.1991341991341985E-2</v>
      </c>
      <c r="P35" s="261">
        <f>现金流预测!I22</f>
        <v>850</v>
      </c>
      <c r="Q35" s="126">
        <f>P35/$P$36</f>
        <v>9.7588978185993117E-2</v>
      </c>
      <c r="R35" s="261">
        <f>现金流预测!J22</f>
        <v>850</v>
      </c>
      <c r="S35" s="126">
        <f>R35/$R$36</f>
        <v>0.15596330275229359</v>
      </c>
      <c r="T35" s="261">
        <f>现金流预测!K22</f>
        <v>850</v>
      </c>
      <c r="U35" s="126">
        <f>T35/$T$36</f>
        <v>0.12592592592592591</v>
      </c>
      <c r="V35" s="261">
        <f>现金流预测!L22</f>
        <v>850</v>
      </c>
      <c r="W35" s="126">
        <f>V35/V$36</f>
        <v>0.1</v>
      </c>
      <c r="X35" s="261">
        <f>现金流预测!M22</f>
        <v>850</v>
      </c>
      <c r="Y35" s="126">
        <f>X35/$X$36</f>
        <v>0.12977099236641221</v>
      </c>
      <c r="Z35" s="262">
        <f t="shared" si="27"/>
        <v>850</v>
      </c>
    </row>
    <row r="36" spans="1:26">
      <c r="A36" s="127" t="s">
        <v>183</v>
      </c>
      <c r="B36" s="130">
        <f>SUM(B33:B35)</f>
        <v>18250</v>
      </c>
      <c r="C36" s="269"/>
      <c r="D36" s="130">
        <f t="shared" ref="D36" si="28">SUM(D33:D35)</f>
        <v>13720</v>
      </c>
      <c r="E36" s="269"/>
      <c r="F36" s="130">
        <f t="shared" ref="F36" si="29">SUM(F33:F35)</f>
        <v>12320</v>
      </c>
      <c r="G36" s="130"/>
      <c r="H36" s="130">
        <f t="shared" ref="H36" si="30">SUM(H33:H35)</f>
        <v>10990</v>
      </c>
      <c r="I36" s="130"/>
      <c r="J36" s="130">
        <f t="shared" ref="J36" si="31">SUM(J33:J35)</f>
        <v>11595</v>
      </c>
      <c r="K36" s="130"/>
      <c r="L36" s="130">
        <f t="shared" ref="L36" si="32">SUM(L33:L35)</f>
        <v>10860</v>
      </c>
      <c r="M36" s="130"/>
      <c r="N36" s="130">
        <f t="shared" ref="N36" si="33">SUM(N33:N35)</f>
        <v>9240</v>
      </c>
      <c r="O36" s="130"/>
      <c r="P36" s="130">
        <f t="shared" ref="P36" si="34">SUM(P33:P35)</f>
        <v>8710</v>
      </c>
      <c r="Q36" s="130"/>
      <c r="R36" s="130">
        <f t="shared" ref="R36" si="35">SUM(R33:R35)</f>
        <v>5450</v>
      </c>
      <c r="S36" s="130"/>
      <c r="T36" s="130">
        <f t="shared" ref="T36" si="36">SUM(T33:T35)</f>
        <v>6750</v>
      </c>
      <c r="U36" s="130"/>
      <c r="V36" s="130">
        <f t="shared" ref="V36" si="37">SUM(V33:V35)</f>
        <v>8500</v>
      </c>
      <c r="W36" s="130"/>
      <c r="X36" s="130">
        <f t="shared" ref="X36" si="38">SUM(X33:X35)</f>
        <v>6550</v>
      </c>
      <c r="Y36" s="130"/>
      <c r="Z36" s="262">
        <f>AVERAGEIF(B36:L36, "&lt;&gt;0")</f>
        <v>12955.833333333334</v>
      </c>
    </row>
    <row r="37" spans="1:26">
      <c r="A37" s="124"/>
      <c r="B37" s="263"/>
      <c r="C37" s="263"/>
      <c r="D37" s="263"/>
      <c r="E37" s="263"/>
      <c r="F37" s="263"/>
      <c r="G37" s="263"/>
      <c r="H37" s="263"/>
      <c r="I37" s="263"/>
      <c r="J37" s="263"/>
      <c r="K37" s="263"/>
      <c r="L37" s="263"/>
      <c r="M37" s="263"/>
      <c r="N37" s="263"/>
      <c r="O37" s="263"/>
      <c r="P37" s="263"/>
      <c r="Q37" s="263"/>
      <c r="R37" s="263"/>
      <c r="S37" s="263"/>
      <c r="T37" s="263"/>
      <c r="U37" s="263"/>
      <c r="V37" s="263"/>
      <c r="W37" s="263"/>
      <c r="X37" s="263"/>
      <c r="Y37" s="263"/>
      <c r="Z37" s="264"/>
    </row>
    <row r="38" spans="1:26">
      <c r="A38" s="129" t="s">
        <v>184</v>
      </c>
      <c r="B38" s="263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3"/>
      <c r="Y38" s="263"/>
      <c r="Z38" s="264"/>
    </row>
    <row r="39" spans="1:26">
      <c r="A39" s="273" t="s">
        <v>185</v>
      </c>
      <c r="B39" s="261">
        <f>现金流预测!B38</f>
        <v>2150</v>
      </c>
      <c r="C39" s="126">
        <f t="shared" ref="C39:C46" si="39">B39/$B$48</f>
        <v>0.15434314429289303</v>
      </c>
      <c r="D39" s="261">
        <f>现金流预测!C$38</f>
        <v>2350</v>
      </c>
      <c r="E39" s="126">
        <f t="shared" ref="E39:E46" si="40">D39/$D$48</f>
        <v>0.16399162595952546</v>
      </c>
      <c r="F39" s="261">
        <f>现金流预测!D$38</f>
        <v>2450</v>
      </c>
      <c r="G39" s="126">
        <f t="shared" ref="G39:G46" si="41">F39/$F$48</f>
        <v>0.16861665519614591</v>
      </c>
      <c r="H39" s="261">
        <f>现金流预测!E$38</f>
        <v>2650</v>
      </c>
      <c r="I39" s="126">
        <f t="shared" ref="I39:I46" si="42">H39/$H$48</f>
        <v>0.17749497655726726</v>
      </c>
      <c r="J39" s="261">
        <f>现金流预测!F$38</f>
        <v>2750</v>
      </c>
      <c r="K39" s="126">
        <f t="shared" ref="K39:K46" si="43">J39/$J$48</f>
        <v>0.18175809649702579</v>
      </c>
      <c r="L39" s="261">
        <f>现金流预测!G$38</f>
        <v>2650</v>
      </c>
      <c r="M39" s="126">
        <f t="shared" ref="M39:M46" si="44">L39/$L$48</f>
        <v>0.17749497655726726</v>
      </c>
      <c r="N39" s="261">
        <f>现金流预测!H$38</f>
        <v>2450</v>
      </c>
      <c r="O39" s="126">
        <f t="shared" ref="O39:O46" si="45">N39/$N$48</f>
        <v>0.16861665519614591</v>
      </c>
      <c r="P39" s="261">
        <f>现金流预测!I$38</f>
        <v>2350</v>
      </c>
      <c r="Q39" s="126">
        <f t="shared" ref="Q39:Q46" si="46">P39/$P$48</f>
        <v>0.16399162595952546</v>
      </c>
      <c r="R39" s="261">
        <f>现金流预测!J$38</f>
        <v>2150</v>
      </c>
      <c r="S39" s="126">
        <f t="shared" ref="S39:S46" si="47">R39/$R$48</f>
        <v>0.15434314429289303</v>
      </c>
      <c r="T39" s="261">
        <f>现金流预测!K$38</f>
        <v>2450</v>
      </c>
      <c r="U39" s="126">
        <f t="shared" ref="U39:U46" si="48">T39/$T$48</f>
        <v>0.16861665519614591</v>
      </c>
      <c r="V39" s="261">
        <f>现金流预测!L$38</f>
        <v>2050</v>
      </c>
      <c r="W39" s="126">
        <f t="shared" ref="W39:W46" si="49">V39/$V$48</f>
        <v>0.14930808448652585</v>
      </c>
      <c r="X39" s="261">
        <f>现金流预测!M$38</f>
        <v>2550</v>
      </c>
      <c r="Y39" s="126">
        <f t="shared" ref="Y39:Y46" si="50">X39/$X$48</f>
        <v>0.17311608961303462</v>
      </c>
      <c r="Z39" s="262">
        <f>AVERAGEIF(B39:Y39, "&gt;1")</f>
        <v>2416.6666666666665</v>
      </c>
    </row>
    <row r="40" spans="1:26">
      <c r="A40" s="273" t="s">
        <v>186</v>
      </c>
      <c r="B40" s="261">
        <f>现金流预测!B$50</f>
        <v>2150</v>
      </c>
      <c r="C40" s="126">
        <f t="shared" si="39"/>
        <v>0.15434314429289303</v>
      </c>
      <c r="D40" s="261">
        <f>现金流预测!C$50</f>
        <v>2350</v>
      </c>
      <c r="E40" s="126">
        <f t="shared" si="40"/>
        <v>0.16399162595952546</v>
      </c>
      <c r="F40" s="261">
        <f>现金流预测!D$50</f>
        <v>2450</v>
      </c>
      <c r="G40" s="126">
        <f t="shared" si="41"/>
        <v>0.16861665519614591</v>
      </c>
      <c r="H40" s="261">
        <f>现金流预测!E$50</f>
        <v>2650</v>
      </c>
      <c r="I40" s="126">
        <f t="shared" si="42"/>
        <v>0.17749497655726726</v>
      </c>
      <c r="J40" s="261">
        <f>现金流预测!F$50</f>
        <v>2750</v>
      </c>
      <c r="K40" s="126">
        <f t="shared" si="43"/>
        <v>0.18175809649702579</v>
      </c>
      <c r="L40" s="261">
        <f>现金流预测!G$50</f>
        <v>2650</v>
      </c>
      <c r="M40" s="126">
        <f t="shared" si="44"/>
        <v>0.17749497655726726</v>
      </c>
      <c r="N40" s="261">
        <f>现金流预测!H$50</f>
        <v>2450</v>
      </c>
      <c r="O40" s="126">
        <f t="shared" si="45"/>
        <v>0.16861665519614591</v>
      </c>
      <c r="P40" s="261">
        <f>现金流预测!I$50</f>
        <v>2350</v>
      </c>
      <c r="Q40" s="126">
        <f t="shared" si="46"/>
        <v>0.16399162595952546</v>
      </c>
      <c r="R40" s="261">
        <f>现金流预测!J$50</f>
        <v>2150</v>
      </c>
      <c r="S40" s="126">
        <f t="shared" si="47"/>
        <v>0.15434314429289303</v>
      </c>
      <c r="T40" s="261">
        <f>现金流预测!K$50</f>
        <v>2450</v>
      </c>
      <c r="U40" s="126">
        <f t="shared" si="48"/>
        <v>0.16861665519614591</v>
      </c>
      <c r="V40" s="261">
        <f>现金流预测!L$50</f>
        <v>2050</v>
      </c>
      <c r="W40" s="126">
        <f t="shared" si="49"/>
        <v>0.14930808448652585</v>
      </c>
      <c r="X40" s="261">
        <f>现金流预测!M$50</f>
        <v>2550</v>
      </c>
      <c r="Y40" s="126">
        <f t="shared" si="50"/>
        <v>0.17311608961303462</v>
      </c>
      <c r="Z40" s="262">
        <f t="shared" ref="Z40:Z46" si="51">AVERAGEIF(B40:Y40, "&gt;1")</f>
        <v>2416.6666666666665</v>
      </c>
    </row>
    <row r="41" spans="1:26">
      <c r="A41" s="274" t="s">
        <v>187</v>
      </c>
      <c r="B41" s="265">
        <f>现金流预测!B$59</f>
        <v>3500</v>
      </c>
      <c r="C41" s="126">
        <f t="shared" si="39"/>
        <v>0.25125628140703515</v>
      </c>
      <c r="D41" s="265">
        <f>现金流预测!C$59</f>
        <v>3500</v>
      </c>
      <c r="E41" s="126">
        <f t="shared" si="40"/>
        <v>0.24424284717376135</v>
      </c>
      <c r="F41" s="265">
        <f>现金流预测!D$59</f>
        <v>3500</v>
      </c>
      <c r="G41" s="126">
        <f t="shared" si="41"/>
        <v>0.24088093599449414</v>
      </c>
      <c r="H41" s="265">
        <f>现金流预测!E$59</f>
        <v>3500</v>
      </c>
      <c r="I41" s="126">
        <f t="shared" si="42"/>
        <v>0.23442732752846618</v>
      </c>
      <c r="J41" s="265">
        <f>现金流预测!F$59</f>
        <v>3500</v>
      </c>
      <c r="K41" s="126">
        <f t="shared" si="43"/>
        <v>0.23132848645076007</v>
      </c>
      <c r="L41" s="265">
        <f>现金流预测!G$59</f>
        <v>3500</v>
      </c>
      <c r="M41" s="126">
        <f t="shared" si="44"/>
        <v>0.23442732752846618</v>
      </c>
      <c r="N41" s="265">
        <f>现金流预测!H$59</f>
        <v>3500</v>
      </c>
      <c r="O41" s="126">
        <f t="shared" si="45"/>
        <v>0.24088093599449414</v>
      </c>
      <c r="P41" s="265">
        <f>现金流预测!I$59</f>
        <v>3500</v>
      </c>
      <c r="Q41" s="126">
        <f t="shared" si="46"/>
        <v>0.24424284717376135</v>
      </c>
      <c r="R41" s="265">
        <f>现金流预测!J$59</f>
        <v>3500</v>
      </c>
      <c r="S41" s="126">
        <f t="shared" si="47"/>
        <v>0.25125628140703515</v>
      </c>
      <c r="T41" s="265">
        <f>现金流预测!K$59</f>
        <v>3500</v>
      </c>
      <c r="U41" s="126">
        <f t="shared" si="48"/>
        <v>0.24088093599449414</v>
      </c>
      <c r="V41" s="265">
        <f>现金流预测!L$59</f>
        <v>3500</v>
      </c>
      <c r="W41" s="126">
        <f t="shared" si="49"/>
        <v>0.25491624180626365</v>
      </c>
      <c r="X41" s="265">
        <f>现金流预测!M$59</f>
        <v>3500</v>
      </c>
      <c r="Y41" s="126">
        <f t="shared" si="50"/>
        <v>0.23761031907671418</v>
      </c>
      <c r="Z41" s="262">
        <f t="shared" si="51"/>
        <v>3500</v>
      </c>
    </row>
    <row r="42" spans="1:26">
      <c r="A42" s="274" t="s">
        <v>192</v>
      </c>
      <c r="B42" s="261">
        <f>现金流预测!B$81</f>
        <v>2480</v>
      </c>
      <c r="C42" s="126">
        <f t="shared" si="39"/>
        <v>0.17803302225412779</v>
      </c>
      <c r="D42" s="261">
        <f>现金流预测!C$81</f>
        <v>2480</v>
      </c>
      <c r="E42" s="126">
        <f t="shared" si="40"/>
        <v>0.17306350314026517</v>
      </c>
      <c r="F42" s="261">
        <f>现金流预测!D$81</f>
        <v>2480</v>
      </c>
      <c r="G42" s="126">
        <f t="shared" si="41"/>
        <v>0.17068134893324158</v>
      </c>
      <c r="H42" s="261">
        <f>现金流预测!E$81</f>
        <v>2480</v>
      </c>
      <c r="I42" s="126">
        <f t="shared" si="42"/>
        <v>0.16610850636302746</v>
      </c>
      <c r="J42" s="261">
        <f>现金流预测!F$81</f>
        <v>2480</v>
      </c>
      <c r="K42" s="126">
        <f t="shared" si="43"/>
        <v>0.16391275611368142</v>
      </c>
      <c r="L42" s="261">
        <f>现金流预测!G$81</f>
        <v>2480</v>
      </c>
      <c r="M42" s="126">
        <f t="shared" si="44"/>
        <v>0.16610850636302746</v>
      </c>
      <c r="N42" s="261">
        <f>现金流预测!H$81</f>
        <v>2480</v>
      </c>
      <c r="O42" s="126">
        <f t="shared" si="45"/>
        <v>0.17068134893324158</v>
      </c>
      <c r="P42" s="261">
        <f>现金流预测!I$81</f>
        <v>2480</v>
      </c>
      <c r="Q42" s="126">
        <f t="shared" si="46"/>
        <v>0.17306350314026517</v>
      </c>
      <c r="R42" s="261">
        <f>现金流预测!J$81</f>
        <v>2480</v>
      </c>
      <c r="S42" s="126">
        <f t="shared" si="47"/>
        <v>0.17803302225412779</v>
      </c>
      <c r="T42" s="261">
        <f>现金流预测!K$81</f>
        <v>2480</v>
      </c>
      <c r="U42" s="126">
        <f t="shared" si="48"/>
        <v>0.17068134893324158</v>
      </c>
      <c r="V42" s="261">
        <f>现金流预测!L$81</f>
        <v>2480</v>
      </c>
      <c r="W42" s="126">
        <f t="shared" si="49"/>
        <v>0.18062636562272397</v>
      </c>
      <c r="X42" s="261">
        <f>现金流预测!M$81</f>
        <v>2480</v>
      </c>
      <c r="Y42" s="126">
        <f t="shared" si="50"/>
        <v>0.16836388323150034</v>
      </c>
      <c r="Z42" s="262">
        <f t="shared" si="51"/>
        <v>2480</v>
      </c>
    </row>
    <row r="43" spans="1:26">
      <c r="A43" s="274" t="s">
        <v>189</v>
      </c>
      <c r="B43" s="261">
        <f>现金流预测!B$90</f>
        <v>500</v>
      </c>
      <c r="C43" s="126">
        <f t="shared" si="39"/>
        <v>3.5893754486719311E-2</v>
      </c>
      <c r="D43" s="261">
        <f>现金流预测!C$90</f>
        <v>500</v>
      </c>
      <c r="E43" s="126">
        <f t="shared" si="40"/>
        <v>3.4891835310537335E-2</v>
      </c>
      <c r="F43" s="261">
        <f>现金流预测!D$90</f>
        <v>500</v>
      </c>
      <c r="G43" s="126">
        <f t="shared" si="41"/>
        <v>3.4411562284927734E-2</v>
      </c>
      <c r="H43" s="261">
        <f>现金流预测!E$90</f>
        <v>500</v>
      </c>
      <c r="I43" s="126">
        <f t="shared" si="42"/>
        <v>3.3489618218352314E-2</v>
      </c>
      <c r="J43" s="261">
        <f>现金流预测!F$90</f>
        <v>500</v>
      </c>
      <c r="K43" s="126">
        <f t="shared" si="43"/>
        <v>3.3046926635822871E-2</v>
      </c>
      <c r="L43" s="261">
        <f>现金流预测!G$90</f>
        <v>500</v>
      </c>
      <c r="M43" s="126">
        <f t="shared" si="44"/>
        <v>3.3489618218352314E-2</v>
      </c>
      <c r="N43" s="261">
        <f>现金流预测!H$90</f>
        <v>500</v>
      </c>
      <c r="O43" s="126">
        <f t="shared" si="45"/>
        <v>3.4411562284927734E-2</v>
      </c>
      <c r="P43" s="261">
        <f>现金流预测!I$90</f>
        <v>500</v>
      </c>
      <c r="Q43" s="126">
        <f t="shared" si="46"/>
        <v>3.4891835310537335E-2</v>
      </c>
      <c r="R43" s="261">
        <f>现金流预测!J$90</f>
        <v>500</v>
      </c>
      <c r="S43" s="126">
        <f t="shared" si="47"/>
        <v>3.5893754486719311E-2</v>
      </c>
      <c r="T43" s="261">
        <f>现金流预测!K$90</f>
        <v>500</v>
      </c>
      <c r="U43" s="126">
        <f t="shared" si="48"/>
        <v>3.4411562284927734E-2</v>
      </c>
      <c r="V43" s="261">
        <f>现金流预测!L$90</f>
        <v>500</v>
      </c>
      <c r="W43" s="126">
        <f t="shared" si="49"/>
        <v>3.6416605972323379E-2</v>
      </c>
      <c r="X43" s="261">
        <f>现金流预测!M$90</f>
        <v>500</v>
      </c>
      <c r="Y43" s="126">
        <f t="shared" si="50"/>
        <v>3.3944331296673458E-2</v>
      </c>
      <c r="Z43" s="262">
        <f t="shared" si="51"/>
        <v>500</v>
      </c>
    </row>
    <row r="44" spans="1:26">
      <c r="A44" s="274" t="s">
        <v>190</v>
      </c>
      <c r="B44" s="261">
        <f>现金流预测!B$100</f>
        <v>750</v>
      </c>
      <c r="C44" s="126">
        <f t="shared" si="39"/>
        <v>5.3840631730078969E-2</v>
      </c>
      <c r="D44" s="261">
        <f>现金流预测!C$100</f>
        <v>750</v>
      </c>
      <c r="E44" s="126">
        <f t="shared" si="40"/>
        <v>5.2337752965805999E-2</v>
      </c>
      <c r="F44" s="261">
        <f>现金流预测!D$100</f>
        <v>750</v>
      </c>
      <c r="G44" s="126">
        <f t="shared" si="41"/>
        <v>5.1617343427391604E-2</v>
      </c>
      <c r="H44" s="261">
        <f>现金流预测!E$100</f>
        <v>750</v>
      </c>
      <c r="I44" s="126">
        <f t="shared" si="42"/>
        <v>5.0234427327528468E-2</v>
      </c>
      <c r="J44" s="261">
        <f>现金流预测!F$100</f>
        <v>750</v>
      </c>
      <c r="K44" s="126">
        <f t="shared" si="43"/>
        <v>4.9570389953734299E-2</v>
      </c>
      <c r="L44" s="261">
        <f>现金流预测!G$100</f>
        <v>750</v>
      </c>
      <c r="M44" s="126">
        <f t="shared" si="44"/>
        <v>5.0234427327528468E-2</v>
      </c>
      <c r="N44" s="261">
        <f>现金流预测!H$100</f>
        <v>750</v>
      </c>
      <c r="O44" s="126">
        <f t="shared" si="45"/>
        <v>5.1617343427391604E-2</v>
      </c>
      <c r="P44" s="261">
        <f>现金流预测!I$100</f>
        <v>750</v>
      </c>
      <c r="Q44" s="126">
        <f t="shared" si="46"/>
        <v>5.2337752965805999E-2</v>
      </c>
      <c r="R44" s="261">
        <f>现金流预测!J$100</f>
        <v>750</v>
      </c>
      <c r="S44" s="126">
        <f t="shared" si="47"/>
        <v>5.3840631730078969E-2</v>
      </c>
      <c r="T44" s="261">
        <f>现金流预测!K$100</f>
        <v>750</v>
      </c>
      <c r="U44" s="126">
        <f t="shared" si="48"/>
        <v>5.1617343427391604E-2</v>
      </c>
      <c r="V44" s="261">
        <f>现金流预测!L$100</f>
        <v>750</v>
      </c>
      <c r="W44" s="126">
        <f t="shared" si="49"/>
        <v>5.4624908958485069E-2</v>
      </c>
      <c r="X44" s="261">
        <f>现金流预测!M$100</f>
        <v>750</v>
      </c>
      <c r="Y44" s="126">
        <f t="shared" si="50"/>
        <v>5.0916496945010187E-2</v>
      </c>
      <c r="Z44" s="262">
        <f t="shared" si="51"/>
        <v>750</v>
      </c>
    </row>
    <row r="45" spans="1:26">
      <c r="A45" s="274" t="s">
        <v>191</v>
      </c>
      <c r="B45" s="261">
        <f>现金流预测!B$109</f>
        <v>500</v>
      </c>
      <c r="C45" s="126">
        <f t="shared" si="39"/>
        <v>3.5893754486719311E-2</v>
      </c>
      <c r="D45" s="261">
        <f>现金流预测!C$109</f>
        <v>500</v>
      </c>
      <c r="E45" s="126">
        <f t="shared" si="40"/>
        <v>3.4891835310537335E-2</v>
      </c>
      <c r="F45" s="261">
        <f>现金流预测!D$109</f>
        <v>500</v>
      </c>
      <c r="G45" s="126">
        <f t="shared" si="41"/>
        <v>3.4411562284927734E-2</v>
      </c>
      <c r="H45" s="261">
        <f>现金流预测!E$109</f>
        <v>500</v>
      </c>
      <c r="I45" s="126">
        <f t="shared" si="42"/>
        <v>3.3489618218352314E-2</v>
      </c>
      <c r="J45" s="261">
        <f>现金流预测!F$109</f>
        <v>500</v>
      </c>
      <c r="K45" s="126">
        <f t="shared" si="43"/>
        <v>3.3046926635822871E-2</v>
      </c>
      <c r="L45" s="261">
        <f>现金流预测!G$109</f>
        <v>500</v>
      </c>
      <c r="M45" s="126">
        <f t="shared" si="44"/>
        <v>3.3489618218352314E-2</v>
      </c>
      <c r="N45" s="261">
        <f>现金流预测!H$109</f>
        <v>500</v>
      </c>
      <c r="O45" s="126">
        <f t="shared" si="45"/>
        <v>3.4411562284927734E-2</v>
      </c>
      <c r="P45" s="261">
        <f>现金流预测!I$109</f>
        <v>500</v>
      </c>
      <c r="Q45" s="126">
        <f t="shared" si="46"/>
        <v>3.4891835310537335E-2</v>
      </c>
      <c r="R45" s="261">
        <f>现金流预测!J$109</f>
        <v>500</v>
      </c>
      <c r="S45" s="126">
        <f t="shared" si="47"/>
        <v>3.5893754486719311E-2</v>
      </c>
      <c r="T45" s="261">
        <f>现金流预测!K$109</f>
        <v>500</v>
      </c>
      <c r="U45" s="126">
        <f t="shared" si="48"/>
        <v>3.4411562284927734E-2</v>
      </c>
      <c r="V45" s="261">
        <f>现金流预测!L$109</f>
        <v>500</v>
      </c>
      <c r="W45" s="126">
        <f t="shared" si="49"/>
        <v>3.6416605972323379E-2</v>
      </c>
      <c r="X45" s="261">
        <f>现金流预测!M$109</f>
        <v>500</v>
      </c>
      <c r="Y45" s="126">
        <f t="shared" si="50"/>
        <v>3.3944331296673458E-2</v>
      </c>
      <c r="Z45" s="262">
        <f t="shared" si="51"/>
        <v>500</v>
      </c>
    </row>
    <row r="46" spans="1:26">
      <c r="A46" s="41" t="s">
        <v>198</v>
      </c>
      <c r="B46" s="261">
        <f>现金流预测!B121</f>
        <v>1900</v>
      </c>
      <c r="C46" s="126">
        <f t="shared" si="39"/>
        <v>0.13639626704953339</v>
      </c>
      <c r="D46" s="261">
        <f>现金流预测!C121</f>
        <v>1900</v>
      </c>
      <c r="E46" s="126">
        <f t="shared" si="40"/>
        <v>0.13258897418004187</v>
      </c>
      <c r="F46" s="261">
        <f>现金流预测!D121</f>
        <v>1900</v>
      </c>
      <c r="G46" s="126">
        <f t="shared" si="41"/>
        <v>0.1307639366827254</v>
      </c>
      <c r="H46" s="261">
        <f>现金流预测!E121</f>
        <v>1900</v>
      </c>
      <c r="I46" s="126">
        <f t="shared" si="42"/>
        <v>0.12726054922973878</v>
      </c>
      <c r="J46" s="261">
        <f>现金流预测!F121</f>
        <v>1900</v>
      </c>
      <c r="K46" s="126">
        <f t="shared" si="43"/>
        <v>0.12557832121612689</v>
      </c>
      <c r="L46" s="261">
        <f>现金流预测!G121</f>
        <v>1900</v>
      </c>
      <c r="M46" s="126">
        <f t="shared" si="44"/>
        <v>0.12726054922973878</v>
      </c>
      <c r="N46" s="261">
        <f>现金流预测!H121</f>
        <v>1900</v>
      </c>
      <c r="O46" s="126">
        <f t="shared" si="45"/>
        <v>0.1307639366827254</v>
      </c>
      <c r="P46" s="261">
        <f>现金流预测!I121</f>
        <v>1900</v>
      </c>
      <c r="Q46" s="126">
        <f t="shared" si="46"/>
        <v>0.13258897418004187</v>
      </c>
      <c r="R46" s="261">
        <f>现金流预测!J121</f>
        <v>1900</v>
      </c>
      <c r="S46" s="126">
        <f t="shared" si="47"/>
        <v>0.13639626704953339</v>
      </c>
      <c r="T46" s="261">
        <f>现金流预测!K121</f>
        <v>1900</v>
      </c>
      <c r="U46" s="126">
        <f t="shared" si="48"/>
        <v>0.1307639366827254</v>
      </c>
      <c r="V46" s="261">
        <f>现金流预测!L121</f>
        <v>1900</v>
      </c>
      <c r="W46" s="126">
        <f t="shared" si="49"/>
        <v>0.13838310269482884</v>
      </c>
      <c r="X46" s="261">
        <f>现金流预测!M121</f>
        <v>1900</v>
      </c>
      <c r="Y46" s="126">
        <f t="shared" si="50"/>
        <v>0.12898845892735913</v>
      </c>
      <c r="Z46" s="262">
        <f t="shared" si="51"/>
        <v>1900</v>
      </c>
    </row>
    <row r="47" spans="1:26">
      <c r="A47" s="127" t="s">
        <v>188</v>
      </c>
      <c r="B47" s="130">
        <f>SUM(B41:B46)</f>
        <v>9630</v>
      </c>
      <c r="C47" s="130"/>
      <c r="D47" s="130">
        <f>SUM(D41:D46)</f>
        <v>9630</v>
      </c>
      <c r="E47" s="130"/>
      <c r="F47" s="130">
        <f>SUM(F41:F46)</f>
        <v>9630</v>
      </c>
      <c r="G47" s="130"/>
      <c r="H47" s="130">
        <f>SUM(H41:H46)</f>
        <v>9630</v>
      </c>
      <c r="I47" s="130"/>
      <c r="J47" s="130">
        <f>SUM(J41:J46)</f>
        <v>9630</v>
      </c>
      <c r="K47" s="130"/>
      <c r="L47" s="130">
        <f>SUM(L41:L46)</f>
        <v>9630</v>
      </c>
      <c r="M47" s="130"/>
      <c r="N47" s="130">
        <f>SUM(N41:N46)</f>
        <v>9630</v>
      </c>
      <c r="O47" s="130"/>
      <c r="P47" s="130">
        <f>SUM(P41:P46)</f>
        <v>9630</v>
      </c>
      <c r="Q47" s="130"/>
      <c r="R47" s="130">
        <f>SUM(R41:R46)</f>
        <v>9630</v>
      </c>
      <c r="S47" s="130"/>
      <c r="T47" s="130">
        <f>SUM(T41:T46)</f>
        <v>9630</v>
      </c>
      <c r="U47" s="130"/>
      <c r="V47" s="130">
        <f>SUM(V41:V46)</f>
        <v>9630</v>
      </c>
      <c r="W47" s="130"/>
      <c r="X47" s="130">
        <f>SUM(X41:X46)</f>
        <v>9630</v>
      </c>
      <c r="Y47" s="130"/>
      <c r="Z47" s="262">
        <f>(B47+D47+F47+H47+J47+L47+N47+P47+R47+T47+V47+X47)/12</f>
        <v>9630</v>
      </c>
    </row>
    <row r="48" spans="1:26">
      <c r="A48" s="127" t="s">
        <v>193</v>
      </c>
      <c r="B48" s="130">
        <f>SUM(B39:B46)</f>
        <v>13930</v>
      </c>
      <c r="C48" s="130"/>
      <c r="D48" s="130">
        <f t="shared" ref="D48:X48" si="52">SUM(D39:D46)</f>
        <v>14330</v>
      </c>
      <c r="E48" s="130"/>
      <c r="F48" s="130">
        <f t="shared" si="52"/>
        <v>14530</v>
      </c>
      <c r="G48" s="130"/>
      <c r="H48" s="130">
        <f t="shared" si="52"/>
        <v>14930</v>
      </c>
      <c r="I48" s="130"/>
      <c r="J48" s="130">
        <f t="shared" si="52"/>
        <v>15130</v>
      </c>
      <c r="K48" s="130"/>
      <c r="L48" s="130">
        <f t="shared" si="52"/>
        <v>14930</v>
      </c>
      <c r="M48" s="130"/>
      <c r="N48" s="130">
        <f t="shared" si="52"/>
        <v>14530</v>
      </c>
      <c r="O48" s="130"/>
      <c r="P48" s="130">
        <f t="shared" si="52"/>
        <v>14330</v>
      </c>
      <c r="Q48" s="130"/>
      <c r="R48" s="130">
        <f t="shared" si="52"/>
        <v>13930</v>
      </c>
      <c r="S48" s="130"/>
      <c r="T48" s="130">
        <f t="shared" si="52"/>
        <v>14530</v>
      </c>
      <c r="U48" s="130"/>
      <c r="V48" s="130">
        <f t="shared" si="52"/>
        <v>13730</v>
      </c>
      <c r="W48" s="130"/>
      <c r="X48" s="130">
        <f t="shared" si="52"/>
        <v>14730</v>
      </c>
      <c r="Y48" s="130"/>
      <c r="Z48" s="262">
        <f>AVERAGEIF(B48:X48, "&lt;&gt;0")</f>
        <v>14463.333333333334</v>
      </c>
    </row>
    <row r="49" spans="1:26">
      <c r="A49" s="124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4"/>
    </row>
    <row r="50" spans="1:26">
      <c r="A50" s="124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  <c r="P50" s="263"/>
      <c r="Q50" s="263"/>
      <c r="R50" s="263"/>
      <c r="S50" s="263"/>
      <c r="T50" s="263"/>
      <c r="U50" s="263"/>
      <c r="V50" s="263"/>
      <c r="W50" s="263"/>
      <c r="X50" s="263"/>
      <c r="Y50" s="263"/>
      <c r="Z50" s="264"/>
    </row>
    <row r="51" spans="1:26">
      <c r="A51" s="275" t="s">
        <v>199</v>
      </c>
      <c r="B51" s="128">
        <f>B39/B33</f>
        <v>0.18220338983050846</v>
      </c>
      <c r="C51" s="128"/>
      <c r="D51" s="128">
        <f t="shared" ref="D51:X51" si="53">D39/D33</f>
        <v>0.39830508474576271</v>
      </c>
      <c r="E51" s="128"/>
      <c r="F51" s="128">
        <f t="shared" si="53"/>
        <v>0.46139359698681731</v>
      </c>
      <c r="G51" s="128"/>
      <c r="H51" s="128">
        <f t="shared" si="53"/>
        <v>0.74858757062146897</v>
      </c>
      <c r="I51" s="128"/>
      <c r="J51" s="128">
        <f t="shared" si="53"/>
        <v>0.67155067155067161</v>
      </c>
      <c r="K51" s="128"/>
      <c r="L51" s="128">
        <f t="shared" si="53"/>
        <v>0.75498575498575493</v>
      </c>
      <c r="M51" s="128"/>
      <c r="N51" s="128">
        <f t="shared" si="53"/>
        <v>0.72271386430678475</v>
      </c>
      <c r="O51" s="128"/>
      <c r="P51" s="128">
        <f t="shared" si="53"/>
        <v>0.69940476190476186</v>
      </c>
      <c r="Q51" s="128"/>
      <c r="R51" s="128">
        <f t="shared" si="53"/>
        <v>2.15</v>
      </c>
      <c r="S51" s="128"/>
      <c r="T51" s="128">
        <f t="shared" si="53"/>
        <v>0.89090909090909087</v>
      </c>
      <c r="U51" s="128"/>
      <c r="V51" s="128">
        <f t="shared" si="53"/>
        <v>0.41414141414141414</v>
      </c>
      <c r="W51" s="128"/>
      <c r="X51" s="128">
        <f t="shared" si="53"/>
        <v>0.73913043478260876</v>
      </c>
      <c r="Y51" s="266"/>
      <c r="Z51" s="225">
        <f>AVERAGEIF(B51:X51, "&lt;&gt;0")</f>
        <v>0.73611046956380355</v>
      </c>
    </row>
    <row r="52" spans="1:26">
      <c r="A52" s="275" t="s">
        <v>200</v>
      </c>
      <c r="B52" s="128">
        <f>B40/B34</f>
        <v>0.38392857142857145</v>
      </c>
      <c r="C52" s="128"/>
      <c r="D52" s="128">
        <f t="shared" ref="D52:X52" si="54">D40/D34</f>
        <v>0.33715925394548063</v>
      </c>
      <c r="E52" s="128"/>
      <c r="F52" s="128">
        <f t="shared" si="54"/>
        <v>0.39772727272727271</v>
      </c>
      <c r="G52" s="128"/>
      <c r="H52" s="128">
        <f t="shared" si="54"/>
        <v>0.40151515151515149</v>
      </c>
      <c r="I52" s="128"/>
      <c r="J52" s="128">
        <f t="shared" si="54"/>
        <v>0.41353383458646614</v>
      </c>
      <c r="K52" s="128"/>
      <c r="L52" s="128">
        <f t="shared" si="54"/>
        <v>0.40769230769230769</v>
      </c>
      <c r="M52" s="128"/>
      <c r="N52" s="128">
        <f t="shared" si="54"/>
        <v>0.49</v>
      </c>
      <c r="O52" s="128"/>
      <c r="P52" s="128">
        <f t="shared" si="54"/>
        <v>0.52222222222222225</v>
      </c>
      <c r="Q52" s="128"/>
      <c r="R52" s="128">
        <f t="shared" si="54"/>
        <v>0.59722222222222221</v>
      </c>
      <c r="S52" s="128"/>
      <c r="T52" s="128">
        <f t="shared" si="54"/>
        <v>0.77777777777777779</v>
      </c>
      <c r="U52" s="128"/>
      <c r="V52" s="128">
        <f t="shared" si="54"/>
        <v>0.7592592592592593</v>
      </c>
      <c r="W52" s="128"/>
      <c r="X52" s="128">
        <f t="shared" si="54"/>
        <v>1.1333333333333333</v>
      </c>
      <c r="Y52" s="266"/>
      <c r="Z52" s="225">
        <f t="shared" ref="Z52:Z54" si="55">AVERAGEIF(B52:X52, "&lt;&gt;0")</f>
        <v>0.55178093389250549</v>
      </c>
    </row>
    <row r="53" spans="1:26">
      <c r="A53" s="275" t="s">
        <v>196</v>
      </c>
      <c r="B53" s="128">
        <f>B47/B36</f>
        <v>0.52767123287671236</v>
      </c>
      <c r="C53" s="128"/>
      <c r="D53" s="128">
        <f t="shared" ref="D53:X53" si="56">D47/D36</f>
        <v>0.70189504373177847</v>
      </c>
      <c r="E53" s="128"/>
      <c r="F53" s="128">
        <f t="shared" si="56"/>
        <v>0.7816558441558441</v>
      </c>
      <c r="G53" s="128"/>
      <c r="H53" s="128">
        <f t="shared" si="56"/>
        <v>0.87625113739763416</v>
      </c>
      <c r="I53" s="128"/>
      <c r="J53" s="128">
        <f t="shared" si="56"/>
        <v>0.83053040103492881</v>
      </c>
      <c r="K53" s="128"/>
      <c r="L53" s="128">
        <f t="shared" si="56"/>
        <v>0.88674033149171272</v>
      </c>
      <c r="M53" s="128"/>
      <c r="N53" s="128">
        <f t="shared" si="56"/>
        <v>1.0422077922077921</v>
      </c>
      <c r="O53" s="128"/>
      <c r="P53" s="128">
        <f>P47/P36</f>
        <v>1.105625717566016</v>
      </c>
      <c r="Q53" s="128"/>
      <c r="R53" s="128">
        <f t="shared" si="56"/>
        <v>1.7669724770642201</v>
      </c>
      <c r="S53" s="128"/>
      <c r="T53" s="128">
        <f t="shared" si="56"/>
        <v>1.4266666666666667</v>
      </c>
      <c r="U53" s="128"/>
      <c r="V53" s="128">
        <f t="shared" si="56"/>
        <v>1.1329411764705883</v>
      </c>
      <c r="W53" s="128"/>
      <c r="X53" s="128">
        <f t="shared" si="56"/>
        <v>1.4702290076335878</v>
      </c>
      <c r="Y53" s="266"/>
      <c r="Z53" s="225">
        <f t="shared" si="55"/>
        <v>1.0457822356914568</v>
      </c>
    </row>
    <row r="54" spans="1:26">
      <c r="A54" s="276" t="s">
        <v>201</v>
      </c>
      <c r="B54" s="224">
        <f>B48/B36</f>
        <v>0.76328767123287666</v>
      </c>
      <c r="C54" s="224"/>
      <c r="D54" s="224">
        <f t="shared" ref="D54:X54" si="57">D48/D36</f>
        <v>1.0444606413994169</v>
      </c>
      <c r="E54" s="224"/>
      <c r="F54" s="224">
        <f t="shared" si="57"/>
        <v>1.1793831168831168</v>
      </c>
      <c r="G54" s="224"/>
      <c r="H54" s="224">
        <f t="shared" si="57"/>
        <v>1.3585077343039127</v>
      </c>
      <c r="I54" s="224"/>
      <c r="J54" s="224">
        <f t="shared" si="57"/>
        <v>1.3048727899956878</v>
      </c>
      <c r="K54" s="224"/>
      <c r="L54" s="224">
        <f t="shared" si="57"/>
        <v>1.3747697974217312</v>
      </c>
      <c r="M54" s="224"/>
      <c r="N54" s="224">
        <f t="shared" si="57"/>
        <v>1.5725108225108224</v>
      </c>
      <c r="O54" s="224"/>
      <c r="P54" s="224">
        <f t="shared" si="57"/>
        <v>1.645235361653272</v>
      </c>
      <c r="Q54" s="224"/>
      <c r="R54" s="224">
        <f t="shared" si="57"/>
        <v>2.5559633027522937</v>
      </c>
      <c r="S54" s="224"/>
      <c r="T54" s="224">
        <f t="shared" si="57"/>
        <v>2.1525925925925926</v>
      </c>
      <c r="U54" s="224"/>
      <c r="V54" s="224">
        <f t="shared" si="57"/>
        <v>1.6152941176470588</v>
      </c>
      <c r="W54" s="224"/>
      <c r="X54" s="224">
        <f t="shared" si="57"/>
        <v>2.2488549618320612</v>
      </c>
      <c r="Y54" s="267"/>
      <c r="Z54" s="226">
        <f t="shared" si="55"/>
        <v>1.5679777425187371</v>
      </c>
    </row>
    <row r="62" spans="1:26">
      <c r="B62" s="125"/>
      <c r="N62" s="125"/>
      <c r="O62" s="125"/>
      <c r="P62" s="125"/>
      <c r="Q62" s="125"/>
      <c r="R62" s="125"/>
      <c r="S62" s="125"/>
      <c r="T62" s="125"/>
    </row>
  </sheetData>
  <mergeCells count="4">
    <mergeCell ref="A1:Z1"/>
    <mergeCell ref="A4:Z4"/>
    <mergeCell ref="A30:Z30"/>
    <mergeCell ref="B2:Z2"/>
  </mergeCells>
  <phoneticPr fontId="20" type="noConversion"/>
  <conditionalFormatting sqref="B51:X54">
    <cfRule type="cellIs" dxfId="2" priority="3" operator="greaterThan">
      <formula>100</formula>
    </cfRule>
  </conditionalFormatting>
  <conditionalFormatting sqref="B51:Z54">
    <cfRule type="cellIs" dxfId="1" priority="2" operator="greaterThan">
      <formula>100</formula>
    </cfRule>
  </conditionalFormatting>
  <conditionalFormatting sqref="B51:Z54 B24:Z27">
    <cfRule type="cellIs" dxfId="0" priority="1" operator="greaterThan">
      <formula>1</formula>
    </cfRule>
  </conditionalFormatting>
  <pageMargins left="0.7" right="0.7" top="0.75" bottom="0.75" header="0.3" footer="0.3"/>
  <pageSetup paperSize="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48"/>
  <sheetViews>
    <sheetView zoomScale="120" zoomScaleNormal="120" workbookViewId="0">
      <selection activeCell="A36" sqref="A36:G36"/>
    </sheetView>
  </sheetViews>
  <sheetFormatPr defaultColWidth="8.85546875" defaultRowHeight="15"/>
  <cols>
    <col min="1" max="1" width="25.140625" customWidth="1"/>
    <col min="2" max="2" width="24.140625" customWidth="1"/>
    <col min="3" max="3" width="10" bestFit="1" customWidth="1"/>
    <col min="4" max="4" width="15.7109375" customWidth="1"/>
    <col min="5" max="5" width="21.7109375" customWidth="1"/>
    <col min="6" max="6" width="22.42578125" customWidth="1"/>
    <col min="7" max="7" width="19.140625" customWidth="1"/>
  </cols>
  <sheetData>
    <row r="1" spans="1:19" ht="15" customHeight="1">
      <c r="A1" s="321" t="s">
        <v>202</v>
      </c>
      <c r="B1" s="321"/>
      <c r="C1" s="321"/>
      <c r="D1" s="321"/>
      <c r="E1" s="321"/>
      <c r="F1" s="321"/>
      <c r="G1" s="189"/>
    </row>
    <row r="2" spans="1:19" ht="30.75" customHeight="1">
      <c r="A2" s="322" t="s">
        <v>203</v>
      </c>
      <c r="B2" s="323"/>
      <c r="C2" s="323"/>
      <c r="D2" s="323"/>
      <c r="E2" s="323"/>
      <c r="F2" s="323"/>
      <c r="G2" s="190"/>
    </row>
    <row r="3" spans="1:19">
      <c r="A3" s="81"/>
    </row>
    <row r="4" spans="1:19" ht="15.95" customHeight="1">
      <c r="A4" s="81"/>
      <c r="C4" s="25"/>
      <c r="D4" s="25"/>
      <c r="E4" s="25"/>
    </row>
    <row r="5" spans="1:19" ht="29.85" customHeight="1">
      <c r="A5" s="198" t="s">
        <v>204</v>
      </c>
      <c r="B5" s="271" t="s">
        <v>217</v>
      </c>
      <c r="C5" s="271" t="s">
        <v>218</v>
      </c>
      <c r="D5" s="219" t="s">
        <v>219</v>
      </c>
      <c r="E5" s="219" t="s">
        <v>220</v>
      </c>
      <c r="F5" s="271" t="s">
        <v>221</v>
      </c>
    </row>
    <row r="6" spans="1:19">
      <c r="A6" s="203" t="s">
        <v>205</v>
      </c>
      <c r="B6" s="202">
        <f>现金流量表!$B$118</f>
        <v>8320</v>
      </c>
      <c r="C6" s="202">
        <f>现金流量表!B12</f>
        <v>19550</v>
      </c>
      <c r="D6" s="194"/>
      <c r="E6" s="194"/>
      <c r="F6" s="148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</row>
    <row r="7" spans="1:19">
      <c r="A7" s="203" t="s">
        <v>206</v>
      </c>
      <c r="B7" s="200">
        <f>现金流量表!$C$118</f>
        <v>15665</v>
      </c>
      <c r="C7" s="200">
        <f>现金流量表!C12</f>
        <v>18975</v>
      </c>
      <c r="D7" s="194"/>
      <c r="E7" s="196"/>
      <c r="F7" s="149"/>
    </row>
    <row r="8" spans="1:19">
      <c r="A8" s="203" t="s">
        <v>207</v>
      </c>
      <c r="B8" s="200">
        <f>现金流量表!$D$118</f>
        <v>18735</v>
      </c>
      <c r="C8" s="200">
        <f>现金流量表!D$12</f>
        <v>13800</v>
      </c>
      <c r="D8" s="212">
        <f>(AVERAGE(B6:B8))/(AVERAGE(C6:C8))</f>
        <v>0.81643573817486859</v>
      </c>
      <c r="E8" s="197"/>
      <c r="F8" s="150"/>
      <c r="H8" s="107"/>
    </row>
    <row r="9" spans="1:19">
      <c r="A9" s="203" t="s">
        <v>208</v>
      </c>
      <c r="B9" s="200">
        <f>现金流量表!$E$118</f>
        <v>21577</v>
      </c>
      <c r="C9" s="200">
        <f>现金流量表!E$12</f>
        <v>14272</v>
      </c>
      <c r="D9" s="195"/>
      <c r="E9" s="195"/>
      <c r="F9" s="150"/>
      <c r="H9" s="107"/>
    </row>
    <row r="10" spans="1:19">
      <c r="A10" s="203" t="s">
        <v>209</v>
      </c>
      <c r="B10" s="200">
        <f>现金流量表!$F$118</f>
        <v>29897</v>
      </c>
      <c r="C10" s="200">
        <f>现金流量表!F$12</f>
        <v>17850</v>
      </c>
      <c r="D10" s="195"/>
      <c r="E10" s="195"/>
      <c r="F10" s="150"/>
      <c r="H10" s="107"/>
    </row>
    <row r="11" spans="1:19">
      <c r="A11" s="203" t="s">
        <v>210</v>
      </c>
      <c r="B11" s="200">
        <f>现金流量表!$G$118</f>
        <v>30917</v>
      </c>
      <c r="C11" s="200">
        <f>现金流量表!G$12</f>
        <v>14750</v>
      </c>
      <c r="D11" s="212">
        <f>(AVERAGE(B9:B11))/(AVERAGE(C9:C11))</f>
        <v>1.7577871650452297</v>
      </c>
      <c r="E11" s="212">
        <f>(AVERAGE(B6:B11))/(AVERAGE(C6:C11))</f>
        <v>1.2612377390445275</v>
      </c>
      <c r="F11" s="147"/>
      <c r="H11" s="107"/>
    </row>
    <row r="12" spans="1:19">
      <c r="A12" s="203" t="s">
        <v>211</v>
      </c>
      <c r="B12" s="200">
        <f>现金流量表!$H$118</f>
        <v>32277</v>
      </c>
      <c r="C12" s="200">
        <f>现金流量表!H$12</f>
        <v>16090</v>
      </c>
      <c r="D12" s="195"/>
      <c r="E12" s="195"/>
      <c r="F12" s="150"/>
      <c r="H12" s="107"/>
    </row>
    <row r="13" spans="1:19">
      <c r="A13" s="203" t="s">
        <v>212</v>
      </c>
      <c r="B13" s="200">
        <f>现金流量表!$I$118</f>
        <v>33097</v>
      </c>
      <c r="C13" s="200">
        <f>现金流量表!H$12</f>
        <v>16090</v>
      </c>
      <c r="D13" s="195"/>
      <c r="E13" s="195"/>
      <c r="F13" s="150"/>
      <c r="H13" s="107"/>
    </row>
    <row r="14" spans="1:19">
      <c r="A14" s="203" t="s">
        <v>213</v>
      </c>
      <c r="B14" s="200">
        <f>现金流量表!$J$118</f>
        <v>33717</v>
      </c>
      <c r="C14" s="200">
        <f>现金流量表!I$12</f>
        <v>14650</v>
      </c>
      <c r="D14" s="213">
        <f>(AVERAGE(B12:B14))/(AVERAGE(C12:C14))</f>
        <v>2.1159726670937435</v>
      </c>
      <c r="E14" s="195"/>
      <c r="F14" s="150"/>
      <c r="H14" s="107"/>
    </row>
    <row r="15" spans="1:19">
      <c r="A15" s="203" t="s">
        <v>214</v>
      </c>
      <c r="B15" s="200">
        <f>现金流量表!$K$118</f>
        <v>36107</v>
      </c>
      <c r="C15" s="200">
        <f>现金流量表!J$12</f>
        <v>12350</v>
      </c>
      <c r="D15" s="195"/>
      <c r="E15" s="195"/>
      <c r="F15" s="150"/>
      <c r="H15" s="107"/>
    </row>
    <row r="16" spans="1:19">
      <c r="A16" s="203" t="s">
        <v>215</v>
      </c>
      <c r="B16" s="200">
        <f>现金流量表!$L$118</f>
        <v>37597</v>
      </c>
      <c r="C16" s="200">
        <f>现金流量表!L$12</f>
        <v>12220</v>
      </c>
      <c r="D16" s="195"/>
      <c r="E16" s="195"/>
      <c r="F16" s="150"/>
      <c r="H16" s="107"/>
    </row>
    <row r="17" spans="1:9">
      <c r="A17" s="10" t="s">
        <v>216</v>
      </c>
      <c r="B17" s="201">
        <f>现金流量表!$M$118</f>
        <v>40897</v>
      </c>
      <c r="C17" s="201">
        <f>现金流量表!M$12</f>
        <v>14050</v>
      </c>
      <c r="D17" s="214">
        <f>(AVERAGE(B15:B17))/(AVERAGE(C15:C17))</f>
        <v>2.9674003107198343</v>
      </c>
      <c r="E17" s="214">
        <f>(AVERAGE(B12:B17))/(AVERAGE(C12:C17))</f>
        <v>2.5007840842598013</v>
      </c>
      <c r="F17" s="215">
        <f>(AVERAGE(B6:B17))/(AVERAGE(C6:C17))</f>
        <v>1.8348686954025788</v>
      </c>
      <c r="H17" s="107"/>
    </row>
    <row r="18" spans="1:9">
      <c r="A18" s="145"/>
      <c r="B18" s="146"/>
      <c r="C18" s="146"/>
      <c r="D18" s="144"/>
      <c r="I18" s="107"/>
    </row>
    <row r="19" spans="1:9" ht="30">
      <c r="A19" s="198" t="s">
        <v>204</v>
      </c>
      <c r="B19" s="271" t="s">
        <v>222</v>
      </c>
      <c r="C19" s="271" t="s">
        <v>218</v>
      </c>
      <c r="D19" s="219" t="s">
        <v>219</v>
      </c>
      <c r="E19" s="219" t="s">
        <v>220</v>
      </c>
      <c r="F19" s="271" t="s">
        <v>221</v>
      </c>
      <c r="I19" s="107"/>
    </row>
    <row r="20" spans="1:9">
      <c r="A20" s="203" t="s">
        <v>205</v>
      </c>
      <c r="B20" s="202">
        <f>现金流预测!B130</f>
        <v>4320</v>
      </c>
      <c r="C20" s="202">
        <f>现金流预测!B12</f>
        <v>17400</v>
      </c>
      <c r="D20" s="194"/>
      <c r="E20" s="194"/>
      <c r="F20" s="148"/>
      <c r="I20" s="107"/>
    </row>
    <row r="21" spans="1:9">
      <c r="A21" s="203" t="s">
        <v>206</v>
      </c>
      <c r="B21" s="200">
        <f>现金流预测!C130</f>
        <v>3710</v>
      </c>
      <c r="C21" s="200">
        <f>现金流预测!C$12</f>
        <v>12870</v>
      </c>
      <c r="D21" s="194"/>
      <c r="E21" s="196"/>
      <c r="F21" s="149"/>
      <c r="I21" s="107"/>
    </row>
    <row r="22" spans="1:9">
      <c r="A22" s="203" t="s">
        <v>207</v>
      </c>
      <c r="B22" s="200">
        <f>现金流预测!D130</f>
        <v>1500</v>
      </c>
      <c r="C22" s="200">
        <f>现金流预测!D$12</f>
        <v>11470</v>
      </c>
      <c r="D22" s="220">
        <f>(AVERAGE(B20:B22))/(AVERAGE(C20:C22))</f>
        <v>0.22831816003833252</v>
      </c>
      <c r="E22" s="197"/>
      <c r="F22" s="150"/>
      <c r="I22" s="107"/>
    </row>
    <row r="23" spans="1:9">
      <c r="A23" s="203" t="s">
        <v>208</v>
      </c>
      <c r="B23" s="200">
        <f>现金流预测!E130</f>
        <v>-2440</v>
      </c>
      <c r="C23" s="200">
        <f>现金流预测!E$12</f>
        <v>10140</v>
      </c>
      <c r="D23" s="195"/>
      <c r="E23" s="195"/>
      <c r="F23" s="150"/>
      <c r="I23" s="107"/>
    </row>
    <row r="24" spans="1:9">
      <c r="A24" s="203" t="s">
        <v>209</v>
      </c>
      <c r="B24" s="200">
        <f>现金流预测!F130</f>
        <v>-5975</v>
      </c>
      <c r="C24" s="200">
        <f>现金流预测!F$12</f>
        <v>10745</v>
      </c>
      <c r="D24" s="195"/>
      <c r="E24" s="195"/>
      <c r="F24" s="150"/>
      <c r="I24" s="107"/>
    </row>
    <row r="25" spans="1:9">
      <c r="A25" s="203" t="s">
        <v>210</v>
      </c>
      <c r="B25" s="200">
        <f>现金流预测!G130</f>
        <v>-10045</v>
      </c>
      <c r="C25" s="200">
        <f>现金流预测!G$12</f>
        <v>10010</v>
      </c>
      <c r="D25" s="220">
        <f>(AVERAGE(B23:B25))/(AVERAGE(C23:C25))</f>
        <v>-0.5975076873280466</v>
      </c>
      <c r="E25" s="220">
        <f>(AVERAGE(B20:B25))/(AVERAGE(C20:C25))</f>
        <v>-0.12294348454601775</v>
      </c>
      <c r="F25" s="147"/>
      <c r="I25" s="107"/>
    </row>
    <row r="26" spans="1:9">
      <c r="A26" s="203" t="s">
        <v>211</v>
      </c>
      <c r="B26" s="200">
        <f>现金流预测!H130</f>
        <v>-15335</v>
      </c>
      <c r="C26" s="200">
        <f>现金流量表!H$12</f>
        <v>16090</v>
      </c>
      <c r="D26" s="195"/>
      <c r="E26" s="195"/>
      <c r="F26" s="150"/>
      <c r="I26" s="107"/>
    </row>
    <row r="27" spans="1:9">
      <c r="A27" s="203" t="s">
        <v>212</v>
      </c>
      <c r="B27" s="200">
        <f>现金流预测!I130</f>
        <v>-20955</v>
      </c>
      <c r="C27" s="200">
        <f>现金流预测!H$12</f>
        <v>8390</v>
      </c>
      <c r="D27" s="195"/>
      <c r="E27" s="195"/>
      <c r="F27" s="150"/>
      <c r="I27" s="107"/>
    </row>
    <row r="28" spans="1:9">
      <c r="A28" s="203" t="s">
        <v>213</v>
      </c>
      <c r="B28" s="200">
        <f>现金流预测!J130</f>
        <v>-29435</v>
      </c>
      <c r="C28" s="200">
        <f>现金流预测!I$12</f>
        <v>7860</v>
      </c>
      <c r="D28" s="221">
        <f>(AVERAGE(B26:B28))/(AVERAGE(C26:C28))</f>
        <v>-2.0323129251700678</v>
      </c>
      <c r="E28" s="195"/>
      <c r="F28" s="150"/>
      <c r="I28" s="107"/>
    </row>
    <row r="29" spans="1:9">
      <c r="A29" s="203" t="s">
        <v>214</v>
      </c>
      <c r="B29" s="200">
        <f>现金流预测!K130</f>
        <v>-37215</v>
      </c>
      <c r="C29" s="200">
        <f>现金流预测!J$12</f>
        <v>4600</v>
      </c>
      <c r="D29" s="195"/>
      <c r="E29" s="195"/>
      <c r="F29" s="150"/>
      <c r="I29" s="107"/>
    </row>
    <row r="30" spans="1:9">
      <c r="A30" s="203" t="s">
        <v>215</v>
      </c>
      <c r="B30" s="200">
        <f>现金流预测!L130</f>
        <v>-42445</v>
      </c>
      <c r="C30" s="200">
        <f>现金流预测!L$12</f>
        <v>7650</v>
      </c>
      <c r="D30" s="195"/>
      <c r="E30" s="195"/>
      <c r="F30" s="150"/>
      <c r="I30" s="107"/>
    </row>
    <row r="31" spans="1:9">
      <c r="A31" s="10" t="s">
        <v>216</v>
      </c>
      <c r="B31" s="253">
        <f>现金流预测!M130</f>
        <v>-50625</v>
      </c>
      <c r="C31" s="201">
        <f>现金流预测!M$12</f>
        <v>5700</v>
      </c>
      <c r="D31" s="222">
        <f>(AVERAGE(B29:B31))/(AVERAGE(C29:C31))</f>
        <v>-7.2582172701949865</v>
      </c>
      <c r="E31" s="222">
        <f>(AVERAGE(B26:B31))/(AVERAGE(C26:C31))</f>
        <v>-3.8975939550606484</v>
      </c>
      <c r="F31" s="223">
        <f>(AVERAGE(B20:B31))/(AVERAGE(C20:C31))</f>
        <v>-1.6671954443766523</v>
      </c>
      <c r="I31" s="107"/>
    </row>
    <row r="32" spans="1:9">
      <c r="A32" s="145"/>
      <c r="B32" s="146"/>
      <c r="C32" s="146"/>
      <c r="D32" s="144"/>
      <c r="I32" s="107"/>
    </row>
    <row r="33" spans="1:9" ht="15.95" customHeight="1">
      <c r="A33" s="324" t="s">
        <v>223</v>
      </c>
      <c r="B33" s="324"/>
      <c r="C33" s="324"/>
      <c r="D33" s="324"/>
      <c r="E33" s="324"/>
      <c r="F33" s="324"/>
      <c r="G33" s="191"/>
      <c r="I33" s="107"/>
    </row>
    <row r="34" spans="1:9" ht="78" customHeight="1">
      <c r="A34" s="322" t="s">
        <v>231</v>
      </c>
      <c r="B34" s="322"/>
      <c r="C34" s="322"/>
      <c r="D34" s="322"/>
      <c r="E34" s="322"/>
      <c r="F34" s="322"/>
      <c r="G34" s="192"/>
      <c r="I34" s="107"/>
    </row>
    <row r="35" spans="1:9" ht="15" customHeight="1">
      <c r="A35" s="82"/>
      <c r="I35" s="107"/>
    </row>
    <row r="36" spans="1:9" ht="15" customHeight="1">
      <c r="A36" s="320" t="s">
        <v>232</v>
      </c>
      <c r="B36" s="320"/>
      <c r="C36" s="320"/>
      <c r="D36" s="320"/>
      <c r="E36" s="320"/>
      <c r="F36" s="320"/>
      <c r="G36" s="320"/>
      <c r="I36" s="107"/>
    </row>
    <row r="37" spans="1:9" ht="12.95" customHeight="1">
      <c r="A37" s="83"/>
      <c r="I37" s="107"/>
    </row>
    <row r="38" spans="1:9">
      <c r="A38" s="163"/>
      <c r="B38" s="164"/>
    </row>
    <row r="39" spans="1:9">
      <c r="A39" s="165" t="s">
        <v>228</v>
      </c>
      <c r="B39" s="199">
        <v>10000</v>
      </c>
    </row>
    <row r="41" spans="1:9" ht="33.950000000000003" customHeight="1">
      <c r="A41" s="208" t="s">
        <v>224</v>
      </c>
      <c r="B41" s="216" t="s">
        <v>223</v>
      </c>
      <c r="C41" s="325" t="s">
        <v>230</v>
      </c>
      <c r="D41" s="326"/>
      <c r="E41" s="217" t="s">
        <v>229</v>
      </c>
      <c r="F41" s="218" t="s">
        <v>230</v>
      </c>
      <c r="G41" s="162"/>
    </row>
    <row r="42" spans="1:9">
      <c r="A42" s="204" t="s">
        <v>225</v>
      </c>
      <c r="B42" s="206">
        <f>AVERAGE(现金流量表!B112:G112)</f>
        <v>12830</v>
      </c>
      <c r="C42" s="316">
        <f>$B$39/B42</f>
        <v>0.77942322681215903</v>
      </c>
      <c r="D42" s="317"/>
      <c r="E42" s="206">
        <f>AVERAGE(现金流预测!B124:G124)</f>
        <v>14630</v>
      </c>
      <c r="F42" s="166">
        <f>$B$39/E42</f>
        <v>0.68352699931647298</v>
      </c>
    </row>
    <row r="43" spans="1:9">
      <c r="A43" s="204" t="s">
        <v>226</v>
      </c>
      <c r="B43" s="206">
        <f>AVERAGE(现金流量表!H112:M112)</f>
        <v>13383.333333333334</v>
      </c>
      <c r="C43" s="316">
        <f>B39/B43</f>
        <v>0.74719800747198006</v>
      </c>
      <c r="D43" s="317"/>
      <c r="E43" s="206">
        <f>AVERAGE(现金流预测!H124:M124)</f>
        <v>14296.666666666666</v>
      </c>
      <c r="F43" s="166">
        <f>B39/E43</f>
        <v>0.69946374446257875</v>
      </c>
    </row>
    <row r="44" spans="1:9">
      <c r="A44" s="205" t="s">
        <v>227</v>
      </c>
      <c r="B44" s="207">
        <f>AVERAGE(现金流量表!B112:M112)</f>
        <v>13106.666666666666</v>
      </c>
      <c r="C44" s="318">
        <f>$B$39/B44</f>
        <v>0.76297049847405907</v>
      </c>
      <c r="D44" s="319"/>
      <c r="E44" s="207">
        <f>AVERAGE(现金流预测!B124:M124)</f>
        <v>14463.333333333334</v>
      </c>
      <c r="F44" s="167">
        <f>$B$39/E44</f>
        <v>0.69140354920488589</v>
      </c>
    </row>
    <row r="46" spans="1:9" ht="34.5" customHeight="1">
      <c r="A46" s="162"/>
    </row>
    <row r="47" spans="1:9">
      <c r="A47" s="162"/>
    </row>
    <row r="48" spans="1:9" ht="32.25" customHeight="1">
      <c r="A48" s="162"/>
    </row>
  </sheetData>
  <mergeCells count="9">
    <mergeCell ref="C42:D42"/>
    <mergeCell ref="C44:D44"/>
    <mergeCell ref="C43:D43"/>
    <mergeCell ref="A36:G36"/>
    <mergeCell ref="A1:F1"/>
    <mergeCell ref="A2:F2"/>
    <mergeCell ref="A33:F33"/>
    <mergeCell ref="A34:F34"/>
    <mergeCell ref="C41:D41"/>
  </mergeCells>
  <phoneticPr fontId="13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销售额 - 过去</vt:lpstr>
      <vt:lpstr>现金流量表</vt:lpstr>
      <vt:lpstr>销售额 - 未来</vt:lpstr>
      <vt:lpstr>现金流预测</vt:lpstr>
      <vt:lpstr>分析收入与支出</vt:lpstr>
      <vt:lpstr>关键数据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Jayantha R de Silva</dc:creator>
  <cp:lastModifiedBy>Andersson, Sara</cp:lastModifiedBy>
  <cp:lastPrinted>2020-05-25T05:55:53Z</cp:lastPrinted>
  <dcterms:created xsi:type="dcterms:W3CDTF">2020-04-27T09:43:46Z</dcterms:created>
  <dcterms:modified xsi:type="dcterms:W3CDTF">2020-07-10T13:39:33Z</dcterms:modified>
</cp:coreProperties>
</file>